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НОВОЕ(01.09.2019) (3)" sheetId="18" r:id="rId1"/>
    <sheet name="НОВОЕ(01.10.2018) (3)" sheetId="16" state="hidden" r:id="rId2"/>
    <sheet name="Старое(01.06.2019)" sheetId="14" state="hidden" r:id="rId3"/>
    <sheet name="Новое" sheetId="11" state="hidden" r:id="rId4"/>
    <sheet name="Разницу подшиваем" sheetId="10" state="hidden" r:id="rId5"/>
    <sheet name="НОВОЕ(100%)" sheetId="9" state="hidden" r:id="rId6"/>
    <sheet name="После Нов.года" sheetId="12" state="hidden" r:id="rId7"/>
    <sheet name="Старое до повыш" sheetId="13" state="hidden" r:id="rId8"/>
    <sheet name="Лист1 (5)" sheetId="8" state="hidden" r:id="rId9"/>
    <sheet name="Лист1 (4)" sheetId="6" state="hidden" r:id="rId10"/>
  </sheets>
  <calcPr calcId="124519"/>
</workbook>
</file>

<file path=xl/calcChain.xml><?xml version="1.0" encoding="utf-8"?>
<calcChain xmlns="http://schemas.openxmlformats.org/spreadsheetml/2006/main">
  <c r="L18" i="18"/>
  <c r="L21"/>
  <c r="L24"/>
  <c r="L25"/>
  <c r="L26"/>
  <c r="L27"/>
  <c r="L28"/>
  <c r="L30"/>
  <c r="L31"/>
  <c r="L32"/>
  <c r="L33"/>
  <c r="L34"/>
  <c r="L35"/>
  <c r="L36"/>
  <c r="L38"/>
  <c r="L44"/>
  <c r="L45"/>
  <c r="L46"/>
  <c r="L56"/>
  <c r="L57"/>
  <c r="L58"/>
  <c r="L59"/>
  <c r="L67"/>
  <c r="L68"/>
  <c r="L69"/>
  <c r="L70"/>
  <c r="L71"/>
  <c r="L75"/>
  <c r="L81"/>
  <c r="L82"/>
  <c r="L83"/>
  <c r="L84"/>
  <c r="L86"/>
  <c r="J60"/>
  <c r="L60" s="1"/>
  <c r="J16"/>
  <c r="L16" s="1"/>
  <c r="K87"/>
  <c r="D87"/>
  <c r="J66"/>
  <c r="L66" s="1"/>
  <c r="J63"/>
  <c r="L63" s="1"/>
  <c r="J62"/>
  <c r="L62" s="1"/>
  <c r="J51"/>
  <c r="L51" s="1"/>
  <c r="J52"/>
  <c r="L52" s="1"/>
  <c r="J53"/>
  <c r="L53" s="1"/>
  <c r="J54"/>
  <c r="L54" s="1"/>
  <c r="J55"/>
  <c r="L55" s="1"/>
  <c r="J50"/>
  <c r="L50" s="1"/>
  <c r="J41"/>
  <c r="L41" s="1"/>
  <c r="J40"/>
  <c r="L40" s="1"/>
  <c r="J64"/>
  <c r="L64" s="1"/>
  <c r="J65"/>
  <c r="L65" s="1"/>
  <c r="J61"/>
  <c r="L61" s="1"/>
  <c r="J22"/>
  <c r="L22" s="1"/>
  <c r="J85"/>
  <c r="L85" s="1"/>
  <c r="J80"/>
  <c r="L80" s="1"/>
  <c r="J79"/>
  <c r="L79" s="1"/>
  <c r="J78"/>
  <c r="L78" s="1"/>
  <c r="J77"/>
  <c r="L77" s="1"/>
  <c r="J76"/>
  <c r="L76" s="1"/>
  <c r="J74"/>
  <c r="L74" s="1"/>
  <c r="J73"/>
  <c r="L73" s="1"/>
  <c r="J72"/>
  <c r="L72" s="1"/>
  <c r="J59"/>
  <c r="J49"/>
  <c r="L49" s="1"/>
  <c r="J48"/>
  <c r="L48" s="1"/>
  <c r="J47"/>
  <c r="L47" s="1"/>
  <c r="J43"/>
  <c r="L43" s="1"/>
  <c r="J42"/>
  <c r="L42" s="1"/>
  <c r="J39"/>
  <c r="L39" s="1"/>
  <c r="J37"/>
  <c r="L37" s="1"/>
  <c r="J29"/>
  <c r="L29" s="1"/>
  <c r="J23"/>
  <c r="L23" s="1"/>
  <c r="J20"/>
  <c r="L20" s="1"/>
  <c r="J19"/>
  <c r="L19" s="1"/>
  <c r="J17"/>
  <c r="L17" s="1"/>
  <c r="N42" i="16"/>
  <c r="O42"/>
  <c r="P42"/>
  <c r="Q42"/>
  <c r="R42"/>
  <c r="S42"/>
  <c r="T42"/>
  <c r="U42"/>
  <c r="M42"/>
  <c r="O41"/>
  <c r="N41"/>
  <c r="P41"/>
  <c r="Q41"/>
  <c r="R41"/>
  <c r="S41"/>
  <c r="T41"/>
  <c r="U41"/>
  <c r="R34"/>
  <c r="R32"/>
  <c r="R30"/>
  <c r="R33"/>
  <c r="R31"/>
  <c r="R29"/>
  <c r="R28"/>
  <c r="R27"/>
  <c r="M23"/>
  <c r="O23" s="1"/>
  <c r="P23" s="1"/>
  <c r="M24"/>
  <c r="O24" s="1"/>
  <c r="P24" s="1"/>
  <c r="U24" s="1"/>
  <c r="M25"/>
  <c r="O25" s="1"/>
  <c r="P25" s="1"/>
  <c r="M26"/>
  <c r="O26" s="1"/>
  <c r="P26" s="1"/>
  <c r="U26" s="1"/>
  <c r="M27"/>
  <c r="O27" s="1"/>
  <c r="P27" s="1"/>
  <c r="M28"/>
  <c r="O28" s="1"/>
  <c r="P28" s="1"/>
  <c r="M29"/>
  <c r="O29" s="1"/>
  <c r="P29" s="1"/>
  <c r="M30"/>
  <c r="O30" s="1"/>
  <c r="P30" s="1"/>
  <c r="M31"/>
  <c r="O31" s="1"/>
  <c r="P31" s="1"/>
  <c r="M32"/>
  <c r="O32" s="1"/>
  <c r="P32" s="1"/>
  <c r="M33"/>
  <c r="O33" s="1"/>
  <c r="P33" s="1"/>
  <c r="M34"/>
  <c r="O34" s="1"/>
  <c r="P34" s="1"/>
  <c r="M35"/>
  <c r="O35" s="1"/>
  <c r="P35" s="1"/>
  <c r="M36"/>
  <c r="O36" s="1"/>
  <c r="P36" s="1"/>
  <c r="M37"/>
  <c r="O37" s="1"/>
  <c r="P37" s="1"/>
  <c r="M38"/>
  <c r="O38" s="1"/>
  <c r="P38" s="1"/>
  <c r="M39"/>
  <c r="O39" s="1"/>
  <c r="P39" s="1"/>
  <c r="M40"/>
  <c r="O40" s="1"/>
  <c r="P40" s="1"/>
  <c r="M22"/>
  <c r="O22" s="1"/>
  <c r="P22" s="1"/>
  <c r="M21"/>
  <c r="O21" s="1"/>
  <c r="P21" s="1"/>
  <c r="R20"/>
  <c r="S20"/>
  <c r="T20"/>
  <c r="N20"/>
  <c r="M19"/>
  <c r="O19" s="1"/>
  <c r="P19" s="1"/>
  <c r="U19" s="1"/>
  <c r="M18"/>
  <c r="O18" s="1"/>
  <c r="P18" s="1"/>
  <c r="U47"/>
  <c r="U46"/>
  <c r="U45"/>
  <c r="M17"/>
  <c r="O17" s="1"/>
  <c r="P17" s="1"/>
  <c r="M93" i="14"/>
  <c r="O93" s="1"/>
  <c r="P93" s="1"/>
  <c r="T102"/>
  <c r="T103" s="1"/>
  <c r="N102"/>
  <c r="M101"/>
  <c r="O101" s="1"/>
  <c r="P101" s="1"/>
  <c r="M100"/>
  <c r="O100" s="1"/>
  <c r="P100" s="1"/>
  <c r="M99"/>
  <c r="O99" s="1"/>
  <c r="P99" s="1"/>
  <c r="M98"/>
  <c r="O98" s="1"/>
  <c r="P98" s="1"/>
  <c r="M97"/>
  <c r="O97" s="1"/>
  <c r="P97" s="1"/>
  <c r="M96"/>
  <c r="O96" s="1"/>
  <c r="P96" s="1"/>
  <c r="M95"/>
  <c r="O95" s="1"/>
  <c r="P95" s="1"/>
  <c r="M94"/>
  <c r="O94" s="1"/>
  <c r="P94" s="1"/>
  <c r="U94" s="1"/>
  <c r="R92"/>
  <c r="M92"/>
  <c r="O92" s="1"/>
  <c r="P92" s="1"/>
  <c r="M91"/>
  <c r="O91" s="1"/>
  <c r="P91" s="1"/>
  <c r="R90"/>
  <c r="M90"/>
  <c r="O90" s="1"/>
  <c r="P90" s="1"/>
  <c r="R89"/>
  <c r="M89"/>
  <c r="O89" s="1"/>
  <c r="P89" s="1"/>
  <c r="R88"/>
  <c r="M88"/>
  <c r="O88" s="1"/>
  <c r="P88" s="1"/>
  <c r="R87"/>
  <c r="M87"/>
  <c r="O87" s="1"/>
  <c r="P87" s="1"/>
  <c r="R86"/>
  <c r="M86"/>
  <c r="O86" s="1"/>
  <c r="P86" s="1"/>
  <c r="R85"/>
  <c r="R102" s="1"/>
  <c r="R103" s="1"/>
  <c r="M85"/>
  <c r="O85" s="1"/>
  <c r="P85" s="1"/>
  <c r="M83"/>
  <c r="O83" s="1"/>
  <c r="P83" s="1"/>
  <c r="U83" s="1"/>
  <c r="M82"/>
  <c r="O82" s="1"/>
  <c r="P82" s="1"/>
  <c r="M81"/>
  <c r="O81" s="1"/>
  <c r="P81" s="1"/>
  <c r="U81" s="1"/>
  <c r="M80"/>
  <c r="O80" s="1"/>
  <c r="P80" s="1"/>
  <c r="M79"/>
  <c r="O79" s="1"/>
  <c r="P79" s="1"/>
  <c r="U79" s="1"/>
  <c r="M78"/>
  <c r="O78" s="1"/>
  <c r="P78" s="1"/>
  <c r="M77"/>
  <c r="O77" s="1"/>
  <c r="P77" s="1"/>
  <c r="U77" s="1"/>
  <c r="M75"/>
  <c r="O75" s="1"/>
  <c r="P75" s="1"/>
  <c r="M74"/>
  <c r="O74" s="1"/>
  <c r="P74" s="1"/>
  <c r="M73"/>
  <c r="O73" s="1"/>
  <c r="P73" s="1"/>
  <c r="U69"/>
  <c r="U68"/>
  <c r="U67"/>
  <c r="N66"/>
  <c r="M64"/>
  <c r="O64" s="1"/>
  <c r="P64" s="1"/>
  <c r="M63"/>
  <c r="O63" s="1"/>
  <c r="P63" s="1"/>
  <c r="M62"/>
  <c r="O62" s="1"/>
  <c r="P62" s="1"/>
  <c r="U62" s="1"/>
  <c r="M61"/>
  <c r="N58"/>
  <c r="M57"/>
  <c r="O57" s="1"/>
  <c r="P57" s="1"/>
  <c r="M56"/>
  <c r="O56" s="1"/>
  <c r="P56" s="1"/>
  <c r="M55"/>
  <c r="O55" s="1"/>
  <c r="P55" s="1"/>
  <c r="U55" s="1"/>
  <c r="M54"/>
  <c r="O54" s="1"/>
  <c r="P54" s="1"/>
  <c r="U54" s="1"/>
  <c r="M53"/>
  <c r="O53" s="1"/>
  <c r="P53" s="1"/>
  <c r="U53" s="1"/>
  <c r="M52"/>
  <c r="O52" s="1"/>
  <c r="P52" s="1"/>
  <c r="U52" s="1"/>
  <c r="M51"/>
  <c r="O51" s="1"/>
  <c r="P51" s="1"/>
  <c r="M50"/>
  <c r="O50" s="1"/>
  <c r="P50" s="1"/>
  <c r="M49"/>
  <c r="O49" s="1"/>
  <c r="P49" s="1"/>
  <c r="M48"/>
  <c r="S46"/>
  <c r="S72" s="1"/>
  <c r="S103" s="1"/>
  <c r="N46"/>
  <c r="M44"/>
  <c r="O44" s="1"/>
  <c r="P44" s="1"/>
  <c r="U44" s="1"/>
  <c r="M43"/>
  <c r="O43" s="1"/>
  <c r="P43" s="1"/>
  <c r="M42"/>
  <c r="O42" s="1"/>
  <c r="P42" s="1"/>
  <c r="M41"/>
  <c r="O41" s="1"/>
  <c r="P41" s="1"/>
  <c r="M40"/>
  <c r="O40" s="1"/>
  <c r="P40" s="1"/>
  <c r="M39"/>
  <c r="O39" s="1"/>
  <c r="P39" s="1"/>
  <c r="M38"/>
  <c r="O38" s="1"/>
  <c r="P38" s="1"/>
  <c r="U38" s="1"/>
  <c r="M37"/>
  <c r="O37" s="1"/>
  <c r="P37" s="1"/>
  <c r="U30"/>
  <c r="M29"/>
  <c r="O29" s="1"/>
  <c r="P29" s="1"/>
  <c r="M28"/>
  <c r="O28" s="1"/>
  <c r="P28" s="1"/>
  <c r="U28" s="1"/>
  <c r="M25"/>
  <c r="O25" s="1"/>
  <c r="P25" s="1"/>
  <c r="U25" s="1"/>
  <c r="M24"/>
  <c r="O24" s="1"/>
  <c r="P24" s="1"/>
  <c r="U24" s="1"/>
  <c r="M23"/>
  <c r="O23" s="1"/>
  <c r="P23" s="1"/>
  <c r="M22"/>
  <c r="O22" s="1"/>
  <c r="P22" s="1"/>
  <c r="M21"/>
  <c r="O21" s="1"/>
  <c r="P21" s="1"/>
  <c r="M20"/>
  <c r="O20" s="1"/>
  <c r="P20" s="1"/>
  <c r="M19"/>
  <c r="O19" s="1"/>
  <c r="P19" s="1"/>
  <c r="M18"/>
  <c r="O18" s="1"/>
  <c r="P18" s="1"/>
  <c r="M17"/>
  <c r="M24" i="9"/>
  <c r="O24" s="1"/>
  <c r="P24" s="1"/>
  <c r="U24" s="1"/>
  <c r="T101" i="13"/>
  <c r="T102" s="1"/>
  <c r="N101"/>
  <c r="M100"/>
  <c r="O100" s="1"/>
  <c r="P100" s="1"/>
  <c r="M99"/>
  <c r="O99" s="1"/>
  <c r="P99" s="1"/>
  <c r="O98"/>
  <c r="P98" s="1"/>
  <c r="M98"/>
  <c r="M97"/>
  <c r="O97" s="1"/>
  <c r="P97" s="1"/>
  <c r="M96"/>
  <c r="O96" s="1"/>
  <c r="P96" s="1"/>
  <c r="M95"/>
  <c r="O95" s="1"/>
  <c r="P95" s="1"/>
  <c r="O94"/>
  <c r="P94" s="1"/>
  <c r="M94"/>
  <c r="O93"/>
  <c r="P93" s="1"/>
  <c r="U93" s="1"/>
  <c r="M93"/>
  <c r="R92"/>
  <c r="M92"/>
  <c r="O92" s="1"/>
  <c r="P92" s="1"/>
  <c r="M91"/>
  <c r="O91" s="1"/>
  <c r="P91" s="1"/>
  <c r="R90"/>
  <c r="M90"/>
  <c r="O90" s="1"/>
  <c r="P90" s="1"/>
  <c r="R89"/>
  <c r="M89"/>
  <c r="O89" s="1"/>
  <c r="P89" s="1"/>
  <c r="R88"/>
  <c r="M88"/>
  <c r="O88" s="1"/>
  <c r="P88" s="1"/>
  <c r="R87"/>
  <c r="M87"/>
  <c r="O87" s="1"/>
  <c r="P87" s="1"/>
  <c r="R86"/>
  <c r="M86"/>
  <c r="O86" s="1"/>
  <c r="P86" s="1"/>
  <c r="R85"/>
  <c r="R101" s="1"/>
  <c r="R102" s="1"/>
  <c r="M85"/>
  <c r="O85" s="1"/>
  <c r="P85" s="1"/>
  <c r="M83"/>
  <c r="O83" s="1"/>
  <c r="P83" s="1"/>
  <c r="U83" s="1"/>
  <c r="M82"/>
  <c r="O82" s="1"/>
  <c r="P82" s="1"/>
  <c r="M81"/>
  <c r="O81" s="1"/>
  <c r="P81" s="1"/>
  <c r="U81" s="1"/>
  <c r="M80"/>
  <c r="O80" s="1"/>
  <c r="P80" s="1"/>
  <c r="M79"/>
  <c r="O79" s="1"/>
  <c r="P79" s="1"/>
  <c r="U79" s="1"/>
  <c r="M78"/>
  <c r="O78" s="1"/>
  <c r="P78" s="1"/>
  <c r="M77"/>
  <c r="O77" s="1"/>
  <c r="P77" s="1"/>
  <c r="U77" s="1"/>
  <c r="M75"/>
  <c r="O75" s="1"/>
  <c r="P75" s="1"/>
  <c r="M74"/>
  <c r="O74" s="1"/>
  <c r="P74" s="1"/>
  <c r="M73"/>
  <c r="U69"/>
  <c r="U68"/>
  <c r="U67"/>
  <c r="N66"/>
  <c r="M64"/>
  <c r="O64" s="1"/>
  <c r="P64" s="1"/>
  <c r="M63"/>
  <c r="O63" s="1"/>
  <c r="P63" s="1"/>
  <c r="M62"/>
  <c r="O62" s="1"/>
  <c r="P62" s="1"/>
  <c r="U62" s="1"/>
  <c r="M61"/>
  <c r="O61" s="1"/>
  <c r="P61" s="1"/>
  <c r="N58"/>
  <c r="M57"/>
  <c r="O57" s="1"/>
  <c r="P57" s="1"/>
  <c r="O56"/>
  <c r="P56" s="1"/>
  <c r="M56"/>
  <c r="O55"/>
  <c r="P55" s="1"/>
  <c r="U55" s="1"/>
  <c r="M55"/>
  <c r="O54"/>
  <c r="P54" s="1"/>
  <c r="U54" s="1"/>
  <c r="M54"/>
  <c r="O53"/>
  <c r="P53" s="1"/>
  <c r="U53" s="1"/>
  <c r="M53"/>
  <c r="O52"/>
  <c r="P52" s="1"/>
  <c r="U52" s="1"/>
  <c r="M52"/>
  <c r="M51"/>
  <c r="O51" s="1"/>
  <c r="P51" s="1"/>
  <c r="O50"/>
  <c r="P50" s="1"/>
  <c r="M50"/>
  <c r="M49"/>
  <c r="O49" s="1"/>
  <c r="P49" s="1"/>
  <c r="O48"/>
  <c r="P48" s="1"/>
  <c r="M48"/>
  <c r="M58" s="1"/>
  <c r="S46"/>
  <c r="S72" s="1"/>
  <c r="S102" s="1"/>
  <c r="N46"/>
  <c r="N72" s="1"/>
  <c r="N102" s="1"/>
  <c r="O45"/>
  <c r="P45" s="1"/>
  <c r="Q45" s="1"/>
  <c r="M45"/>
  <c r="M44"/>
  <c r="O44" s="1"/>
  <c r="P44" s="1"/>
  <c r="U44" s="1"/>
  <c r="M43"/>
  <c r="O43" s="1"/>
  <c r="P43" s="1"/>
  <c r="M42"/>
  <c r="O42" s="1"/>
  <c r="P42" s="1"/>
  <c r="M41"/>
  <c r="O41" s="1"/>
  <c r="P41" s="1"/>
  <c r="M40"/>
  <c r="O40" s="1"/>
  <c r="P40" s="1"/>
  <c r="Q40" s="1"/>
  <c r="M39"/>
  <c r="O39" s="1"/>
  <c r="P39" s="1"/>
  <c r="M38"/>
  <c r="O38" s="1"/>
  <c r="P38" s="1"/>
  <c r="U38" s="1"/>
  <c r="M37"/>
  <c r="O37" s="1"/>
  <c r="P37" s="1"/>
  <c r="U30"/>
  <c r="M29"/>
  <c r="O29" s="1"/>
  <c r="P29" s="1"/>
  <c r="Q29" s="1"/>
  <c r="M28"/>
  <c r="O28" s="1"/>
  <c r="P28" s="1"/>
  <c r="U28" s="1"/>
  <c r="P25"/>
  <c r="U25" s="1"/>
  <c r="O25"/>
  <c r="M25"/>
  <c r="P24"/>
  <c r="U24" s="1"/>
  <c r="O24"/>
  <c r="M24"/>
  <c r="M23"/>
  <c r="O23" s="1"/>
  <c r="P23" s="1"/>
  <c r="M22"/>
  <c r="O22" s="1"/>
  <c r="P22" s="1"/>
  <c r="O21"/>
  <c r="P21" s="1"/>
  <c r="M21"/>
  <c r="P20"/>
  <c r="Q20" s="1"/>
  <c r="O20"/>
  <c r="M20"/>
  <c r="M19"/>
  <c r="O19" s="1"/>
  <c r="P19" s="1"/>
  <c r="M18"/>
  <c r="O18" s="1"/>
  <c r="P18" s="1"/>
  <c r="O17"/>
  <c r="M17"/>
  <c r="U112" i="10"/>
  <c r="U111"/>
  <c r="U110"/>
  <c r="U109"/>
  <c r="U108"/>
  <c r="U98"/>
  <c r="U96"/>
  <c r="U94"/>
  <c r="U97"/>
  <c r="U95"/>
  <c r="U93"/>
  <c r="U92"/>
  <c r="U91"/>
  <c r="M91"/>
  <c r="U70"/>
  <c r="P70"/>
  <c r="O70"/>
  <c r="P64"/>
  <c r="M70"/>
  <c r="U63" i="12"/>
  <c r="O63"/>
  <c r="P63" s="1"/>
  <c r="Q63" s="1"/>
  <c r="M63"/>
  <c r="M93"/>
  <c r="O93" s="1"/>
  <c r="M96"/>
  <c r="O96" s="1"/>
  <c r="P96" s="1"/>
  <c r="M24"/>
  <c r="O24" s="1"/>
  <c r="P24" s="1"/>
  <c r="M23"/>
  <c r="O23" s="1"/>
  <c r="P23" s="1"/>
  <c r="U23" s="1"/>
  <c r="M25"/>
  <c r="O25" s="1"/>
  <c r="P25" s="1"/>
  <c r="U25" s="1"/>
  <c r="M19"/>
  <c r="O19" s="1"/>
  <c r="P19" s="1"/>
  <c r="T102"/>
  <c r="T103" s="1"/>
  <c r="N102"/>
  <c r="M101"/>
  <c r="O101" s="1"/>
  <c r="P101" s="1"/>
  <c r="M100"/>
  <c r="O100" s="1"/>
  <c r="P100" s="1"/>
  <c r="M99"/>
  <c r="O99" s="1"/>
  <c r="P99" s="1"/>
  <c r="M98"/>
  <c r="O98" s="1"/>
  <c r="P98" s="1"/>
  <c r="M97"/>
  <c r="O97" s="1"/>
  <c r="P97" s="1"/>
  <c r="M95"/>
  <c r="O95" s="1"/>
  <c r="P95" s="1"/>
  <c r="M94"/>
  <c r="O94" s="1"/>
  <c r="P94" s="1"/>
  <c r="R92"/>
  <c r="M92"/>
  <c r="O92" s="1"/>
  <c r="P92" s="1"/>
  <c r="M91"/>
  <c r="O91" s="1"/>
  <c r="P91" s="1"/>
  <c r="R90"/>
  <c r="M90"/>
  <c r="O90" s="1"/>
  <c r="P90" s="1"/>
  <c r="R89"/>
  <c r="M89"/>
  <c r="O89" s="1"/>
  <c r="P89" s="1"/>
  <c r="R88"/>
  <c r="M88"/>
  <c r="O88" s="1"/>
  <c r="P88" s="1"/>
  <c r="R87"/>
  <c r="M87"/>
  <c r="O87" s="1"/>
  <c r="P87" s="1"/>
  <c r="R86"/>
  <c r="M86"/>
  <c r="O86" s="1"/>
  <c r="P86" s="1"/>
  <c r="R85"/>
  <c r="M85"/>
  <c r="O85" s="1"/>
  <c r="P85" s="1"/>
  <c r="M83"/>
  <c r="O83" s="1"/>
  <c r="P83" s="1"/>
  <c r="U83" s="1"/>
  <c r="M82"/>
  <c r="O82" s="1"/>
  <c r="P82" s="1"/>
  <c r="M81"/>
  <c r="O81" s="1"/>
  <c r="P81" s="1"/>
  <c r="U81" s="1"/>
  <c r="M80"/>
  <c r="O80" s="1"/>
  <c r="P80" s="1"/>
  <c r="M79"/>
  <c r="O79" s="1"/>
  <c r="P79" s="1"/>
  <c r="U79" s="1"/>
  <c r="M78"/>
  <c r="O78" s="1"/>
  <c r="P78" s="1"/>
  <c r="M77"/>
  <c r="O77" s="1"/>
  <c r="P77" s="1"/>
  <c r="U77" s="1"/>
  <c r="M75"/>
  <c r="O75" s="1"/>
  <c r="P75" s="1"/>
  <c r="M74"/>
  <c r="O74" s="1"/>
  <c r="P74" s="1"/>
  <c r="M73"/>
  <c r="U69"/>
  <c r="U68"/>
  <c r="U67"/>
  <c r="N66"/>
  <c r="M64"/>
  <c r="O64" s="1"/>
  <c r="P64" s="1"/>
  <c r="O62"/>
  <c r="P62" s="1"/>
  <c r="M62"/>
  <c r="O61"/>
  <c r="P61" s="1"/>
  <c r="U61" s="1"/>
  <c r="M61"/>
  <c r="M60"/>
  <c r="N57"/>
  <c r="O56"/>
  <c r="P56" s="1"/>
  <c r="M56"/>
  <c r="M55"/>
  <c r="O55" s="1"/>
  <c r="P55" s="1"/>
  <c r="M54"/>
  <c r="O54" s="1"/>
  <c r="P54" s="1"/>
  <c r="U54" s="1"/>
  <c r="M53"/>
  <c r="O53" s="1"/>
  <c r="P53" s="1"/>
  <c r="U53" s="1"/>
  <c r="M52"/>
  <c r="O52" s="1"/>
  <c r="P52" s="1"/>
  <c r="U52" s="1"/>
  <c r="M51"/>
  <c r="O51" s="1"/>
  <c r="P51" s="1"/>
  <c r="U51" s="1"/>
  <c r="M50"/>
  <c r="O50" s="1"/>
  <c r="P50" s="1"/>
  <c r="M49"/>
  <c r="O49" s="1"/>
  <c r="P49" s="1"/>
  <c r="M48"/>
  <c r="O48" s="1"/>
  <c r="P48" s="1"/>
  <c r="M47"/>
  <c r="M44"/>
  <c r="O44" s="1"/>
  <c r="P44" s="1"/>
  <c r="U44" s="1"/>
  <c r="M43"/>
  <c r="O43" s="1"/>
  <c r="P43" s="1"/>
  <c r="M42"/>
  <c r="O42" s="1"/>
  <c r="P42" s="1"/>
  <c r="M41"/>
  <c r="O41" s="1"/>
  <c r="P41" s="1"/>
  <c r="M40"/>
  <c r="O40" s="1"/>
  <c r="P40" s="1"/>
  <c r="O39"/>
  <c r="P39" s="1"/>
  <c r="M39"/>
  <c r="M38"/>
  <c r="O38" s="1"/>
  <c r="P38" s="1"/>
  <c r="U38" s="1"/>
  <c r="M37"/>
  <c r="O37" s="1"/>
  <c r="P37" s="1"/>
  <c r="U30"/>
  <c r="M29"/>
  <c r="O29" s="1"/>
  <c r="P29" s="1"/>
  <c r="M28"/>
  <c r="O28" s="1"/>
  <c r="P28" s="1"/>
  <c r="U28" s="1"/>
  <c r="M22"/>
  <c r="O22" s="1"/>
  <c r="P22" s="1"/>
  <c r="M21"/>
  <c r="O21" s="1"/>
  <c r="P21" s="1"/>
  <c r="M20"/>
  <c r="O20" s="1"/>
  <c r="P20" s="1"/>
  <c r="M18"/>
  <c r="O18" s="1"/>
  <c r="P18" s="1"/>
  <c r="M17"/>
  <c r="O17" s="1"/>
  <c r="S46" i="9"/>
  <c r="S72" s="1"/>
  <c r="S102" s="1"/>
  <c r="N101"/>
  <c r="N46"/>
  <c r="N66"/>
  <c r="N58"/>
  <c r="M48"/>
  <c r="O48" s="1"/>
  <c r="P48" s="1"/>
  <c r="M45"/>
  <c r="O45" s="1"/>
  <c r="P45" s="1"/>
  <c r="M44"/>
  <c r="O44" s="1"/>
  <c r="P44" s="1"/>
  <c r="U44" s="1"/>
  <c r="M43"/>
  <c r="O43" s="1"/>
  <c r="P43" s="1"/>
  <c r="M42"/>
  <c r="O42" s="1"/>
  <c r="P42" s="1"/>
  <c r="M41"/>
  <c r="O41" s="1"/>
  <c r="P41" s="1"/>
  <c r="Q41" s="1"/>
  <c r="M40"/>
  <c r="O40" s="1"/>
  <c r="P40" s="1"/>
  <c r="Q40" s="1"/>
  <c r="M39"/>
  <c r="O39" s="1"/>
  <c r="P39" s="1"/>
  <c r="Q39" s="1"/>
  <c r="M38"/>
  <c r="O38" s="1"/>
  <c r="P38" s="1"/>
  <c r="U38" s="1"/>
  <c r="M37"/>
  <c r="O37" s="1"/>
  <c r="P37" s="1"/>
  <c r="Q37" s="1"/>
  <c r="AA27" i="11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3"/>
  <c r="AA64"/>
  <c r="AA65"/>
  <c r="AA66"/>
  <c r="AA68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M26"/>
  <c r="O26" s="1"/>
  <c r="P26" s="1"/>
  <c r="M27"/>
  <c r="M48"/>
  <c r="O48" s="1"/>
  <c r="P48" s="1"/>
  <c r="Q48" s="1"/>
  <c r="M50"/>
  <c r="O50" s="1"/>
  <c r="P50" s="1"/>
  <c r="U50" s="1"/>
  <c r="M53"/>
  <c r="O53"/>
  <c r="P53" s="1"/>
  <c r="Q53" s="1"/>
  <c r="M54"/>
  <c r="O54"/>
  <c r="P54" s="1"/>
  <c r="Q54" s="1"/>
  <c r="M55"/>
  <c r="O55"/>
  <c r="P55" s="1"/>
  <c r="Q55" s="1"/>
  <c r="M56"/>
  <c r="O56"/>
  <c r="P56" s="1"/>
  <c r="Q56" s="1"/>
  <c r="M57"/>
  <c r="O57"/>
  <c r="P57" s="1"/>
  <c r="U57" s="1"/>
  <c r="M58"/>
  <c r="O58" s="1"/>
  <c r="P58" s="1"/>
  <c r="Q58" s="1"/>
  <c r="M59"/>
  <c r="O59" s="1"/>
  <c r="P59" s="1"/>
  <c r="Q59" s="1"/>
  <c r="M61"/>
  <c r="O61" s="1"/>
  <c r="P61" s="1"/>
  <c r="Q61" s="1"/>
  <c r="M62"/>
  <c r="O62" s="1"/>
  <c r="P62" s="1"/>
  <c r="U62" s="1"/>
  <c r="P63"/>
  <c r="Q63"/>
  <c r="M67"/>
  <c r="O67"/>
  <c r="P67" s="1"/>
  <c r="Q67" s="1"/>
  <c r="N69"/>
  <c r="M70"/>
  <c r="O70"/>
  <c r="P70" s="1"/>
  <c r="M71"/>
  <c r="O71"/>
  <c r="P71" s="1"/>
  <c r="Q71" s="1"/>
  <c r="M72"/>
  <c r="O72"/>
  <c r="P72" s="1"/>
  <c r="Q72" s="1"/>
  <c r="M74"/>
  <c r="P74"/>
  <c r="Q74"/>
  <c r="M77"/>
  <c r="O77" s="1"/>
  <c r="P77" s="1"/>
  <c r="U77" s="1"/>
  <c r="M78"/>
  <c r="O78"/>
  <c r="P78" s="1"/>
  <c r="Q78" s="1"/>
  <c r="M79"/>
  <c r="O79"/>
  <c r="P79" s="1"/>
  <c r="U79" s="1"/>
  <c r="M80"/>
  <c r="O80" s="1"/>
  <c r="P80" s="1"/>
  <c r="Q80" s="1"/>
  <c r="M81"/>
  <c r="O81" s="1"/>
  <c r="P81" s="1"/>
  <c r="U81" s="1"/>
  <c r="M82"/>
  <c r="O82"/>
  <c r="P82" s="1"/>
  <c r="Q82" s="1"/>
  <c r="M83"/>
  <c r="O83"/>
  <c r="P83" s="1"/>
  <c r="U83" s="1"/>
  <c r="M87"/>
  <c r="O87" s="1"/>
  <c r="P87" s="1"/>
  <c r="Q87" s="1"/>
  <c r="R87"/>
  <c r="M88"/>
  <c r="O88"/>
  <c r="P88" s="1"/>
  <c r="Q88" s="1"/>
  <c r="R88"/>
  <c r="M89"/>
  <c r="O89" s="1"/>
  <c r="P89" s="1"/>
  <c r="Q89" s="1"/>
  <c r="R89"/>
  <c r="M90"/>
  <c r="O90"/>
  <c r="P90" s="1"/>
  <c r="Q90" s="1"/>
  <c r="R90"/>
  <c r="M91"/>
  <c r="O91" s="1"/>
  <c r="P91" s="1"/>
  <c r="Q91" s="1"/>
  <c r="R91"/>
  <c r="M92"/>
  <c r="O92"/>
  <c r="P92" s="1"/>
  <c r="Q92" s="1"/>
  <c r="R92"/>
  <c r="M93"/>
  <c r="O93" s="1"/>
  <c r="P93" s="1"/>
  <c r="Q93" s="1"/>
  <c r="M94"/>
  <c r="O94" s="1"/>
  <c r="P94" s="1"/>
  <c r="Q94" s="1"/>
  <c r="R94"/>
  <c r="M95"/>
  <c r="O95"/>
  <c r="P95" s="1"/>
  <c r="U95" s="1"/>
  <c r="M96"/>
  <c r="O96" s="1"/>
  <c r="P96" s="1"/>
  <c r="Q96" s="1"/>
  <c r="M97"/>
  <c r="O97" s="1"/>
  <c r="P97" s="1"/>
  <c r="Q97" s="1"/>
  <c r="M98"/>
  <c r="O98" s="1"/>
  <c r="P98" s="1"/>
  <c r="Q98" s="1"/>
  <c r="M99"/>
  <c r="O99" s="1"/>
  <c r="P99" s="1"/>
  <c r="Q99" s="1"/>
  <c r="M104"/>
  <c r="O104" s="1"/>
  <c r="P104" s="1"/>
  <c r="Q104" s="1"/>
  <c r="M105"/>
  <c r="O105" s="1"/>
  <c r="P105" s="1"/>
  <c r="Q105" s="1"/>
  <c r="M106"/>
  <c r="O106" s="1"/>
  <c r="P106" s="1"/>
  <c r="Q106" s="1"/>
  <c r="M107"/>
  <c r="N107"/>
  <c r="N108" s="1"/>
  <c r="R107"/>
  <c r="R108" s="1"/>
  <c r="T107"/>
  <c r="S108"/>
  <c r="T108"/>
  <c r="U65"/>
  <c r="U40"/>
  <c r="N73" i="10"/>
  <c r="M63" i="9"/>
  <c r="O63" s="1"/>
  <c r="P63" s="1"/>
  <c r="M58" i="10"/>
  <c r="O58" s="1"/>
  <c r="P58" s="1"/>
  <c r="M61"/>
  <c r="O61" s="1"/>
  <c r="P61" s="1"/>
  <c r="Q61" s="1"/>
  <c r="M56"/>
  <c r="O56" s="1"/>
  <c r="P56" s="1"/>
  <c r="U64" i="11"/>
  <c r="U44"/>
  <c r="U42"/>
  <c r="U41"/>
  <c r="U28"/>
  <c r="U19"/>
  <c r="T111" i="10"/>
  <c r="T112" s="1"/>
  <c r="N111"/>
  <c r="M110"/>
  <c r="O110" s="1"/>
  <c r="P110" s="1"/>
  <c r="M109"/>
  <c r="O109" s="1"/>
  <c r="P109" s="1"/>
  <c r="M108"/>
  <c r="O108" s="1"/>
  <c r="P108" s="1"/>
  <c r="Q108" s="1"/>
  <c r="M103"/>
  <c r="O103" s="1"/>
  <c r="P103" s="1"/>
  <c r="Q103" s="1"/>
  <c r="M102"/>
  <c r="O102" s="1"/>
  <c r="P102" s="1"/>
  <c r="M101"/>
  <c r="O101" s="1"/>
  <c r="P101" s="1"/>
  <c r="M100"/>
  <c r="O100" s="1"/>
  <c r="P100" s="1"/>
  <c r="Q100" s="1"/>
  <c r="M99"/>
  <c r="O99" s="1"/>
  <c r="P99" s="1"/>
  <c r="U99" s="1"/>
  <c r="R98"/>
  <c r="M98"/>
  <c r="O98" s="1"/>
  <c r="P98" s="1"/>
  <c r="M97"/>
  <c r="O97" s="1"/>
  <c r="P97" s="1"/>
  <c r="R96"/>
  <c r="M96"/>
  <c r="O96" s="1"/>
  <c r="P96" s="1"/>
  <c r="R95"/>
  <c r="M95"/>
  <c r="O95" s="1"/>
  <c r="P95" s="1"/>
  <c r="R94"/>
  <c r="M94"/>
  <c r="O94" s="1"/>
  <c r="P94" s="1"/>
  <c r="R93"/>
  <c r="M93"/>
  <c r="O93" s="1"/>
  <c r="P93" s="1"/>
  <c r="R92"/>
  <c r="M92"/>
  <c r="O92" s="1"/>
  <c r="P92" s="1"/>
  <c r="R91"/>
  <c r="O91"/>
  <c r="P91" s="1"/>
  <c r="M87"/>
  <c r="O87" s="1"/>
  <c r="P87" s="1"/>
  <c r="U87" s="1"/>
  <c r="M86"/>
  <c r="O86" s="1"/>
  <c r="P86" s="1"/>
  <c r="Q86" s="1"/>
  <c r="M85"/>
  <c r="O85" s="1"/>
  <c r="P85" s="1"/>
  <c r="U85" s="1"/>
  <c r="M84"/>
  <c r="O84" s="1"/>
  <c r="P84" s="1"/>
  <c r="M83"/>
  <c r="O83" s="1"/>
  <c r="P83" s="1"/>
  <c r="U83" s="1"/>
  <c r="M82"/>
  <c r="O82" s="1"/>
  <c r="P82" s="1"/>
  <c r="M81"/>
  <c r="O81" s="1"/>
  <c r="P81" s="1"/>
  <c r="U81" s="1"/>
  <c r="Q78"/>
  <c r="P78"/>
  <c r="U78" s="1"/>
  <c r="M78"/>
  <c r="M76"/>
  <c r="O76" s="1"/>
  <c r="P76" s="1"/>
  <c r="O75"/>
  <c r="P75" s="1"/>
  <c r="Q75" s="1"/>
  <c r="M75"/>
  <c r="M74"/>
  <c r="O74" s="1"/>
  <c r="P74" s="1"/>
  <c r="Q74" s="1"/>
  <c r="O71"/>
  <c r="P71" s="1"/>
  <c r="M71"/>
  <c r="U68"/>
  <c r="U67"/>
  <c r="P66"/>
  <c r="M64"/>
  <c r="O64" s="1"/>
  <c r="M62"/>
  <c r="O62" s="1"/>
  <c r="P62" s="1"/>
  <c r="M60"/>
  <c r="O60" s="1"/>
  <c r="P60" s="1"/>
  <c r="U60" s="1"/>
  <c r="O59"/>
  <c r="P59" s="1"/>
  <c r="M59"/>
  <c r="M57"/>
  <c r="O57" s="1"/>
  <c r="P57" s="1"/>
  <c r="Q57" s="1"/>
  <c r="M53"/>
  <c r="O53" s="1"/>
  <c r="P53" s="1"/>
  <c r="U53" s="1"/>
  <c r="M51"/>
  <c r="O51" s="1"/>
  <c r="P51" s="1"/>
  <c r="O50"/>
  <c r="P50" s="1"/>
  <c r="M50"/>
  <c r="M49"/>
  <c r="O49" s="1"/>
  <c r="P49" s="1"/>
  <c r="Q49" s="1"/>
  <c r="M48"/>
  <c r="O48" s="1"/>
  <c r="P48" s="1"/>
  <c r="O47"/>
  <c r="P47" s="1"/>
  <c r="U47" s="1"/>
  <c r="M47"/>
  <c r="M46"/>
  <c r="O46" s="1"/>
  <c r="P46" s="1"/>
  <c r="M45"/>
  <c r="O45" s="1"/>
  <c r="P45" s="1"/>
  <c r="U45" s="1"/>
  <c r="M44"/>
  <c r="O44" s="1"/>
  <c r="P44" s="1"/>
  <c r="U44" s="1"/>
  <c r="M43"/>
  <c r="O43" s="1"/>
  <c r="P43" s="1"/>
  <c r="U43" s="1"/>
  <c r="M42"/>
  <c r="O42" s="1"/>
  <c r="P42" s="1"/>
  <c r="P41"/>
  <c r="Q41" s="1"/>
  <c r="O41"/>
  <c r="M41"/>
  <c r="P40"/>
  <c r="Q40" s="1"/>
  <c r="O40"/>
  <c r="M40"/>
  <c r="M38"/>
  <c r="O38" s="1"/>
  <c r="P38" s="1"/>
  <c r="U31"/>
  <c r="M30"/>
  <c r="O30" s="1"/>
  <c r="P30" s="1"/>
  <c r="Q30" s="1"/>
  <c r="M29"/>
  <c r="O29" s="1"/>
  <c r="P29" s="1"/>
  <c r="U29" s="1"/>
  <c r="M26"/>
  <c r="O26" s="1"/>
  <c r="P26" s="1"/>
  <c r="U26" s="1"/>
  <c r="M25"/>
  <c r="O25" s="1"/>
  <c r="P25" s="1"/>
  <c r="U25" s="1"/>
  <c r="M24"/>
  <c r="O24" s="1"/>
  <c r="P24" s="1"/>
  <c r="S23"/>
  <c r="N23"/>
  <c r="O22"/>
  <c r="P22" s="1"/>
  <c r="Q22" s="1"/>
  <c r="M22"/>
  <c r="M21"/>
  <c r="O21" s="1"/>
  <c r="P21" s="1"/>
  <c r="M20"/>
  <c r="O20" s="1"/>
  <c r="P20" s="1"/>
  <c r="M19"/>
  <c r="O19" s="1"/>
  <c r="P19" s="1"/>
  <c r="M18"/>
  <c r="O18" s="1"/>
  <c r="P18" s="1"/>
  <c r="Q18" s="1"/>
  <c r="P17"/>
  <c r="Q17" s="1"/>
  <c r="O17"/>
  <c r="M17"/>
  <c r="T101" i="9"/>
  <c r="T102" s="1"/>
  <c r="M77"/>
  <c r="O77" s="1"/>
  <c r="P77" s="1"/>
  <c r="U77" s="1"/>
  <c r="R92"/>
  <c r="R90"/>
  <c r="R88"/>
  <c r="R86"/>
  <c r="R89"/>
  <c r="R87"/>
  <c r="R85"/>
  <c r="M81"/>
  <c r="O81" s="1"/>
  <c r="P81" s="1"/>
  <c r="U81" s="1"/>
  <c r="M79"/>
  <c r="M73"/>
  <c r="O73" s="1"/>
  <c r="P73" s="1"/>
  <c r="M95"/>
  <c r="O95" s="1"/>
  <c r="P95" s="1"/>
  <c r="M94"/>
  <c r="O94" s="1"/>
  <c r="P94" s="1"/>
  <c r="M93"/>
  <c r="O93" s="1"/>
  <c r="P93" s="1"/>
  <c r="M92"/>
  <c r="O92" s="1"/>
  <c r="P92" s="1"/>
  <c r="M91"/>
  <c r="O91" s="1"/>
  <c r="P91" s="1"/>
  <c r="Q91" s="1"/>
  <c r="M90"/>
  <c r="O90" s="1"/>
  <c r="P90" s="1"/>
  <c r="M25"/>
  <c r="O25" s="1"/>
  <c r="P25" s="1"/>
  <c r="U25" s="1"/>
  <c r="M23"/>
  <c r="O23" s="1"/>
  <c r="P23" s="1"/>
  <c r="M100"/>
  <c r="O100" s="1"/>
  <c r="P100" s="1"/>
  <c r="M99"/>
  <c r="O99" s="1"/>
  <c r="P99" s="1"/>
  <c r="M98"/>
  <c r="O98" s="1"/>
  <c r="P98" s="1"/>
  <c r="M97"/>
  <c r="O97" s="1"/>
  <c r="P97" s="1"/>
  <c r="M96"/>
  <c r="O96" s="1"/>
  <c r="P96" s="1"/>
  <c r="M89"/>
  <c r="O89" s="1"/>
  <c r="P89" s="1"/>
  <c r="M88"/>
  <c r="O88" s="1"/>
  <c r="P88" s="1"/>
  <c r="M87"/>
  <c r="O87" s="1"/>
  <c r="P87" s="1"/>
  <c r="M86"/>
  <c r="O86" s="1"/>
  <c r="M85"/>
  <c r="O85" s="1"/>
  <c r="P85" s="1"/>
  <c r="M83"/>
  <c r="O83" s="1"/>
  <c r="M82"/>
  <c r="O82" s="1"/>
  <c r="P82" s="1"/>
  <c r="M80"/>
  <c r="O80" s="1"/>
  <c r="P80" s="1"/>
  <c r="M78"/>
  <c r="O78" s="1"/>
  <c r="P78" s="1"/>
  <c r="M75"/>
  <c r="O75" s="1"/>
  <c r="P75" s="1"/>
  <c r="M74"/>
  <c r="O74" s="1"/>
  <c r="P74" s="1"/>
  <c r="U69"/>
  <c r="U68"/>
  <c r="M64"/>
  <c r="O64" s="1"/>
  <c r="P64" s="1"/>
  <c r="M62"/>
  <c r="O62" s="1"/>
  <c r="P62" s="1"/>
  <c r="U62" s="1"/>
  <c r="M61"/>
  <c r="O61" s="1"/>
  <c r="P61" s="1"/>
  <c r="Q61" s="1"/>
  <c r="M57"/>
  <c r="O57" s="1"/>
  <c r="P57" s="1"/>
  <c r="Q57" s="1"/>
  <c r="M56"/>
  <c r="O56" s="1"/>
  <c r="P56" s="1"/>
  <c r="M55"/>
  <c r="O55" s="1"/>
  <c r="P55" s="1"/>
  <c r="U55" s="1"/>
  <c r="M54"/>
  <c r="O54" s="1"/>
  <c r="P54" s="1"/>
  <c r="U54" s="1"/>
  <c r="M53"/>
  <c r="O53" s="1"/>
  <c r="P53" s="1"/>
  <c r="U53" s="1"/>
  <c r="M52"/>
  <c r="O52" s="1"/>
  <c r="P52" s="1"/>
  <c r="U52" s="1"/>
  <c r="M51"/>
  <c r="O51" s="1"/>
  <c r="P51" s="1"/>
  <c r="Q51" s="1"/>
  <c r="M50"/>
  <c r="O50" s="1"/>
  <c r="P50" s="1"/>
  <c r="M49"/>
  <c r="O49" s="1"/>
  <c r="P49" s="1"/>
  <c r="Q49" s="1"/>
  <c r="U30"/>
  <c r="M29"/>
  <c r="O29" s="1"/>
  <c r="P29" s="1"/>
  <c r="M28"/>
  <c r="O28" s="1"/>
  <c r="P28" s="1"/>
  <c r="U28" s="1"/>
  <c r="M22"/>
  <c r="O22" s="1"/>
  <c r="P22" s="1"/>
  <c r="M21"/>
  <c r="O21" s="1"/>
  <c r="P21" s="1"/>
  <c r="M20"/>
  <c r="O20" s="1"/>
  <c r="P20" s="1"/>
  <c r="Q20" s="1"/>
  <c r="M19"/>
  <c r="O19" s="1"/>
  <c r="P19" s="1"/>
  <c r="M18"/>
  <c r="O18" s="1"/>
  <c r="P18" s="1"/>
  <c r="M17"/>
  <c r="O17" s="1"/>
  <c r="P17" s="1"/>
  <c r="U72" i="8"/>
  <c r="P72"/>
  <c r="Q72" s="1"/>
  <c r="O72"/>
  <c r="M72"/>
  <c r="M73"/>
  <c r="O73" s="1"/>
  <c r="P73" s="1"/>
  <c r="N65"/>
  <c r="U56"/>
  <c r="P56"/>
  <c r="O56"/>
  <c r="M56"/>
  <c r="P55"/>
  <c r="Q55" s="1"/>
  <c r="U55" s="1"/>
  <c r="M55"/>
  <c r="O55" s="1"/>
  <c r="M26"/>
  <c r="O26" s="1"/>
  <c r="P26" s="1"/>
  <c r="U26" s="1"/>
  <c r="S94"/>
  <c r="M84"/>
  <c r="O84" s="1"/>
  <c r="P84" s="1"/>
  <c r="U48"/>
  <c r="P47"/>
  <c r="Q47" s="1"/>
  <c r="O47"/>
  <c r="M47"/>
  <c r="O63"/>
  <c r="P63" s="1"/>
  <c r="Q63" s="1"/>
  <c r="M63"/>
  <c r="M58"/>
  <c r="O58" s="1"/>
  <c r="P58" s="1"/>
  <c r="U58" s="1"/>
  <c r="M54"/>
  <c r="O54" s="1"/>
  <c r="P54" s="1"/>
  <c r="U54" s="1"/>
  <c r="M53"/>
  <c r="O53" s="1"/>
  <c r="P53" s="1"/>
  <c r="M51"/>
  <c r="O51" s="1"/>
  <c r="P51" s="1"/>
  <c r="P65" s="1"/>
  <c r="M48"/>
  <c r="O48" s="1"/>
  <c r="P48" s="1"/>
  <c r="Q48" s="1"/>
  <c r="M27"/>
  <c r="O27" s="1"/>
  <c r="P27" s="1"/>
  <c r="U27" s="1"/>
  <c r="M25"/>
  <c r="O25" s="1"/>
  <c r="P25" s="1"/>
  <c r="M24"/>
  <c r="M40"/>
  <c r="O40" s="1"/>
  <c r="P40" s="1"/>
  <c r="M38"/>
  <c r="O38" s="1"/>
  <c r="P38" s="1"/>
  <c r="Q38" s="1"/>
  <c r="O39"/>
  <c r="P39" s="1"/>
  <c r="Q39" s="1"/>
  <c r="M39"/>
  <c r="M36"/>
  <c r="O36" s="1"/>
  <c r="P36" s="1"/>
  <c r="U29"/>
  <c r="M28"/>
  <c r="O28" s="1"/>
  <c r="P28" s="1"/>
  <c r="M67"/>
  <c r="M22"/>
  <c r="O22" s="1"/>
  <c r="P22" s="1"/>
  <c r="N23"/>
  <c r="M77"/>
  <c r="O77" s="1"/>
  <c r="P77" s="1"/>
  <c r="Q77" s="1"/>
  <c r="M30" i="6"/>
  <c r="M68" i="8"/>
  <c r="O68" s="1"/>
  <c r="P68" s="1"/>
  <c r="O67"/>
  <c r="P67" s="1"/>
  <c r="M66"/>
  <c r="O66" s="1"/>
  <c r="P66" s="1"/>
  <c r="Q66" s="1"/>
  <c r="M57"/>
  <c r="O57" s="1"/>
  <c r="P57" s="1"/>
  <c r="Q57" s="1"/>
  <c r="M49"/>
  <c r="O49" s="1"/>
  <c r="P49" s="1"/>
  <c r="Q49" s="1"/>
  <c r="M46"/>
  <c r="O46" s="1"/>
  <c r="P46" s="1"/>
  <c r="M43"/>
  <c r="O43" s="1"/>
  <c r="P43" s="1"/>
  <c r="M45"/>
  <c r="M92"/>
  <c r="O92" s="1"/>
  <c r="P92" s="1"/>
  <c r="M91"/>
  <c r="O91" s="1"/>
  <c r="P91" s="1"/>
  <c r="M90"/>
  <c r="O90" s="1"/>
  <c r="P90" s="1"/>
  <c r="M89"/>
  <c r="O89" s="1"/>
  <c r="P89" s="1"/>
  <c r="Q89" s="1"/>
  <c r="M88"/>
  <c r="O88" s="1"/>
  <c r="P88" s="1"/>
  <c r="M87"/>
  <c r="O87" s="1"/>
  <c r="P87" s="1"/>
  <c r="M86"/>
  <c r="O86" s="1"/>
  <c r="P86" s="1"/>
  <c r="M85"/>
  <c r="O85" s="1"/>
  <c r="P85" s="1"/>
  <c r="Q85" s="1"/>
  <c r="M83"/>
  <c r="O83" s="1"/>
  <c r="P83" s="1"/>
  <c r="Q83" s="1"/>
  <c r="M82"/>
  <c r="O82" s="1"/>
  <c r="P82" s="1"/>
  <c r="Q82" s="1"/>
  <c r="M81"/>
  <c r="O81" s="1"/>
  <c r="P81" s="1"/>
  <c r="Q81" s="1"/>
  <c r="M80"/>
  <c r="O80" s="1"/>
  <c r="P80" s="1"/>
  <c r="M76"/>
  <c r="O76" s="1"/>
  <c r="P76" s="1"/>
  <c r="M75"/>
  <c r="O75" s="1"/>
  <c r="P75" s="1"/>
  <c r="M74"/>
  <c r="O74" s="1"/>
  <c r="P74" s="1"/>
  <c r="U60"/>
  <c r="P59"/>
  <c r="Q59" s="1"/>
  <c r="M44"/>
  <c r="O44" s="1"/>
  <c r="P44" s="1"/>
  <c r="M42"/>
  <c r="O42" s="1"/>
  <c r="P42" s="1"/>
  <c r="M41"/>
  <c r="O41" s="1"/>
  <c r="P41" s="1"/>
  <c r="M21"/>
  <c r="O21" s="1"/>
  <c r="P21" s="1"/>
  <c r="M20"/>
  <c r="O20" s="1"/>
  <c r="P20" s="1"/>
  <c r="M19"/>
  <c r="O19" s="1"/>
  <c r="P19" s="1"/>
  <c r="Q19" s="1"/>
  <c r="M18"/>
  <c r="O18" s="1"/>
  <c r="P18" s="1"/>
  <c r="M17"/>
  <c r="O17" s="1"/>
  <c r="P17" s="1"/>
  <c r="Q30" i="6"/>
  <c r="L24"/>
  <c r="N24" s="1"/>
  <c r="O24" s="1"/>
  <c r="P24" s="1"/>
  <c r="L25"/>
  <c r="N25" s="1"/>
  <c r="O25" s="1"/>
  <c r="P25" s="1"/>
  <c r="L22"/>
  <c r="N22" s="1"/>
  <c r="O22" s="1"/>
  <c r="L21"/>
  <c r="N21" s="1"/>
  <c r="N20"/>
  <c r="O20" s="1"/>
  <c r="L20"/>
  <c r="L17"/>
  <c r="N17" s="1"/>
  <c r="O17" s="1"/>
  <c r="P17" s="1"/>
  <c r="J87" i="18" l="1"/>
  <c r="L87" s="1"/>
  <c r="P20" i="16"/>
  <c r="M20"/>
  <c r="Q40"/>
  <c r="U40" s="1"/>
  <c r="Q36"/>
  <c r="U36" s="1"/>
  <c r="Q30"/>
  <c r="U30" s="1"/>
  <c r="Q25"/>
  <c r="U25" s="1"/>
  <c r="Q22"/>
  <c r="U22"/>
  <c r="Q37"/>
  <c r="U37" s="1"/>
  <c r="Q34"/>
  <c r="U34" s="1"/>
  <c r="Q31"/>
  <c r="U31" s="1"/>
  <c r="Q27"/>
  <c r="U27" s="1"/>
  <c r="Q21"/>
  <c r="U21" s="1"/>
  <c r="Q38"/>
  <c r="U38" s="1"/>
  <c r="Q32"/>
  <c r="U32" s="1"/>
  <c r="Q28"/>
  <c r="U28" s="1"/>
  <c r="Q39"/>
  <c r="U39" s="1"/>
  <c r="Q35"/>
  <c r="U35" s="1"/>
  <c r="Q33"/>
  <c r="U33" s="1"/>
  <c r="Q29"/>
  <c r="U29" s="1"/>
  <c r="M41"/>
  <c r="O20"/>
  <c r="Q23"/>
  <c r="U23" s="1"/>
  <c r="U18"/>
  <c r="Q17"/>
  <c r="Q93" i="14"/>
  <c r="U93" s="1"/>
  <c r="N72"/>
  <c r="N103" s="1"/>
  <c r="Q100"/>
  <c r="U100" s="1"/>
  <c r="Q96"/>
  <c r="U96" s="1"/>
  <c r="Q91"/>
  <c r="U91" s="1"/>
  <c r="M102"/>
  <c r="M66"/>
  <c r="M58"/>
  <c r="M46"/>
  <c r="O17"/>
  <c r="O46" s="1"/>
  <c r="Q20"/>
  <c r="U20"/>
  <c r="Q40"/>
  <c r="U40" s="1"/>
  <c r="Q49"/>
  <c r="U49" s="1"/>
  <c r="Q56"/>
  <c r="U56" s="1"/>
  <c r="Q86"/>
  <c r="U86" s="1"/>
  <c r="Q19"/>
  <c r="U19" s="1"/>
  <c r="U22"/>
  <c r="Q22"/>
  <c r="Q37"/>
  <c r="U37" s="1"/>
  <c r="Q39"/>
  <c r="U39" s="1"/>
  <c r="Q42"/>
  <c r="U42" s="1"/>
  <c r="Q51"/>
  <c r="U51" s="1"/>
  <c r="Q64"/>
  <c r="U64" s="1"/>
  <c r="Q75"/>
  <c r="U75" s="1"/>
  <c r="Q82"/>
  <c r="U82" s="1"/>
  <c r="Q89"/>
  <c r="U89" s="1"/>
  <c r="Q99"/>
  <c r="U99" s="1"/>
  <c r="Q21"/>
  <c r="U21" s="1"/>
  <c r="Q41"/>
  <c r="U41" s="1"/>
  <c r="Q57"/>
  <c r="U57" s="1"/>
  <c r="Q63"/>
  <c r="U63" s="1"/>
  <c r="Q74"/>
  <c r="U74" s="1"/>
  <c r="U87"/>
  <c r="Q87"/>
  <c r="Q90"/>
  <c r="U90" s="1"/>
  <c r="Q98"/>
  <c r="U98" s="1"/>
  <c r="Q18"/>
  <c r="U18" s="1"/>
  <c r="Q23"/>
  <c r="U23" s="1"/>
  <c r="Q29"/>
  <c r="U29" s="1"/>
  <c r="Q43"/>
  <c r="U43" s="1"/>
  <c r="Q50"/>
  <c r="U50" s="1"/>
  <c r="Q73"/>
  <c r="U73" s="1"/>
  <c r="P102"/>
  <c r="Q80"/>
  <c r="U80" s="1"/>
  <c r="Q85"/>
  <c r="U85" s="1"/>
  <c r="Q88"/>
  <c r="U88" s="1"/>
  <c r="Q95"/>
  <c r="U95" s="1"/>
  <c r="O48"/>
  <c r="O61"/>
  <c r="Q78"/>
  <c r="U78" s="1"/>
  <c r="Q92"/>
  <c r="U92" s="1"/>
  <c r="Q97"/>
  <c r="U97" s="1"/>
  <c r="Q101"/>
  <c r="U101" s="1"/>
  <c r="P17"/>
  <c r="P58" i="9"/>
  <c r="U39"/>
  <c r="M101" i="13"/>
  <c r="M46"/>
  <c r="O46"/>
  <c r="P66"/>
  <c r="Q61"/>
  <c r="U61"/>
  <c r="Q95"/>
  <c r="U95" s="1"/>
  <c r="Q19"/>
  <c r="U19"/>
  <c r="Q41"/>
  <c r="U41" s="1"/>
  <c r="Q48"/>
  <c r="U48"/>
  <c r="P58"/>
  <c r="Q51"/>
  <c r="U51"/>
  <c r="Q63"/>
  <c r="U63"/>
  <c r="Q80"/>
  <c r="U80" s="1"/>
  <c r="Q82"/>
  <c r="U82"/>
  <c r="Q86"/>
  <c r="U86"/>
  <c r="Q88"/>
  <c r="U88" s="1"/>
  <c r="Q90"/>
  <c r="U90" s="1"/>
  <c r="Q92"/>
  <c r="U92" s="1"/>
  <c r="Q96"/>
  <c r="U96" s="1"/>
  <c r="Q99"/>
  <c r="U99"/>
  <c r="Q56"/>
  <c r="U56"/>
  <c r="Q75"/>
  <c r="U75" s="1"/>
  <c r="Q78"/>
  <c r="U78" s="1"/>
  <c r="Q18"/>
  <c r="U18" s="1"/>
  <c r="Q23"/>
  <c r="U23"/>
  <c r="Q39"/>
  <c r="U39"/>
  <c r="Q50"/>
  <c r="U50" s="1"/>
  <c r="Q57"/>
  <c r="U57"/>
  <c r="Q98"/>
  <c r="U98"/>
  <c r="Q22"/>
  <c r="U22" s="1"/>
  <c r="Q43"/>
  <c r="U43" s="1"/>
  <c r="Q64"/>
  <c r="U64" s="1"/>
  <c r="Q85"/>
  <c r="U85" s="1"/>
  <c r="Q87"/>
  <c r="U87" s="1"/>
  <c r="Q89"/>
  <c r="U89" s="1"/>
  <c r="Q91"/>
  <c r="U91"/>
  <c r="Q100"/>
  <c r="U100" s="1"/>
  <c r="Q21"/>
  <c r="U21"/>
  <c r="Q37"/>
  <c r="U37" s="1"/>
  <c r="Q42"/>
  <c r="U42" s="1"/>
  <c r="Q49"/>
  <c r="U49"/>
  <c r="Q74"/>
  <c r="U74" s="1"/>
  <c r="Q94"/>
  <c r="U94"/>
  <c r="Q97"/>
  <c r="U97"/>
  <c r="O66"/>
  <c r="U20"/>
  <c r="U29"/>
  <c r="U40"/>
  <c r="U45"/>
  <c r="O58"/>
  <c r="O73"/>
  <c r="P73" s="1"/>
  <c r="P17"/>
  <c r="M66"/>
  <c r="M72" s="1"/>
  <c r="U61" i="10"/>
  <c r="M69" i="11"/>
  <c r="M108" s="1"/>
  <c r="U41" i="9"/>
  <c r="U40"/>
  <c r="U37"/>
  <c r="P46"/>
  <c r="M66" i="12"/>
  <c r="M102"/>
  <c r="P93"/>
  <c r="U93" s="1"/>
  <c r="Q93"/>
  <c r="Q96"/>
  <c r="U96" s="1"/>
  <c r="M57"/>
  <c r="O73"/>
  <c r="P73" s="1"/>
  <c r="R102"/>
  <c r="R103" s="1"/>
  <c r="Q24"/>
  <c r="U24" s="1"/>
  <c r="N45"/>
  <c r="N72" s="1"/>
  <c r="N103" s="1"/>
  <c r="S45"/>
  <c r="S72" s="1"/>
  <c r="S103" s="1"/>
  <c r="Q19"/>
  <c r="U19" s="1"/>
  <c r="M45"/>
  <c r="M72" s="1"/>
  <c r="M103" s="1"/>
  <c r="U94"/>
  <c r="Q22"/>
  <c r="U22" s="1"/>
  <c r="Q37"/>
  <c r="U37" s="1"/>
  <c r="Q39"/>
  <c r="U39" s="1"/>
  <c r="Q42"/>
  <c r="U42" s="1"/>
  <c r="Q50"/>
  <c r="U50" s="1"/>
  <c r="Q73"/>
  <c r="P102"/>
  <c r="Q88"/>
  <c r="U88" s="1"/>
  <c r="Q97"/>
  <c r="U97" s="1"/>
  <c r="Q21"/>
  <c r="U21" s="1"/>
  <c r="Q41"/>
  <c r="U41" s="1"/>
  <c r="Q56"/>
  <c r="U56" s="1"/>
  <c r="Q75"/>
  <c r="U75" s="1"/>
  <c r="Q82"/>
  <c r="U82" s="1"/>
  <c r="Q85"/>
  <c r="U85" s="1"/>
  <c r="Q89"/>
  <c r="U89" s="1"/>
  <c r="Q99"/>
  <c r="U99" s="1"/>
  <c r="Q18"/>
  <c r="U18" s="1"/>
  <c r="Q29"/>
  <c r="U29" s="1"/>
  <c r="Q43"/>
  <c r="U43" s="1"/>
  <c r="Q49"/>
  <c r="U49" s="1"/>
  <c r="Q64"/>
  <c r="U64" s="1"/>
  <c r="Q86"/>
  <c r="U86" s="1"/>
  <c r="Q90"/>
  <c r="U90" s="1"/>
  <c r="Q92"/>
  <c r="U92" s="1"/>
  <c r="Q98"/>
  <c r="U98" s="1"/>
  <c r="Q101"/>
  <c r="U101" s="1"/>
  <c r="Q20"/>
  <c r="U20" s="1"/>
  <c r="Q40"/>
  <c r="U40" s="1"/>
  <c r="Q48"/>
  <c r="U48" s="1"/>
  <c r="Q55"/>
  <c r="U55" s="1"/>
  <c r="Q62"/>
  <c r="U62" s="1"/>
  <c r="Q74"/>
  <c r="U74" s="1"/>
  <c r="Q78"/>
  <c r="U78" s="1"/>
  <c r="Q80"/>
  <c r="U80" s="1"/>
  <c r="Q87"/>
  <c r="U87" s="1"/>
  <c r="Q91"/>
  <c r="U91" s="1"/>
  <c r="Q95"/>
  <c r="U95" s="1"/>
  <c r="Q100"/>
  <c r="U100" s="1"/>
  <c r="O47"/>
  <c r="O60"/>
  <c r="P17"/>
  <c r="O58" i="9"/>
  <c r="O66"/>
  <c r="M58"/>
  <c r="M66"/>
  <c r="O46"/>
  <c r="M46"/>
  <c r="P66"/>
  <c r="N72"/>
  <c r="N102" s="1"/>
  <c r="Q48"/>
  <c r="Q45"/>
  <c r="U45" s="1"/>
  <c r="Q43"/>
  <c r="U43" s="1"/>
  <c r="Q42"/>
  <c r="U42" s="1"/>
  <c r="R101"/>
  <c r="R102" s="1"/>
  <c r="Q92"/>
  <c r="U92" s="1"/>
  <c r="Q63"/>
  <c r="M101"/>
  <c r="Q70" i="11"/>
  <c r="Q107" s="1"/>
  <c r="P107"/>
  <c r="O27"/>
  <c r="P27" s="1"/>
  <c r="Q27" s="1"/>
  <c r="Q69" s="1"/>
  <c r="Q108" s="1"/>
  <c r="U26"/>
  <c r="X26" s="1"/>
  <c r="U48"/>
  <c r="U96"/>
  <c r="U61"/>
  <c r="U78"/>
  <c r="U82"/>
  <c r="U88"/>
  <c r="U104"/>
  <c r="U99"/>
  <c r="U59"/>
  <c r="U71"/>
  <c r="U80"/>
  <c r="U94"/>
  <c r="U98"/>
  <c r="U53"/>
  <c r="U63"/>
  <c r="P73" i="10"/>
  <c r="Q66"/>
  <c r="U66" s="1"/>
  <c r="M73"/>
  <c r="Q96"/>
  <c r="Q58"/>
  <c r="U58" s="1"/>
  <c r="Q94"/>
  <c r="Q84"/>
  <c r="U84" s="1"/>
  <c r="Q92"/>
  <c r="U74"/>
  <c r="U103"/>
  <c r="R111"/>
  <c r="R112" s="1"/>
  <c r="Q64"/>
  <c r="U64" s="1"/>
  <c r="M111"/>
  <c r="Q56"/>
  <c r="U56" s="1"/>
  <c r="Q48"/>
  <c r="U48" s="1"/>
  <c r="U40"/>
  <c r="Q24"/>
  <c r="U24" s="1"/>
  <c r="U21"/>
  <c r="Q21"/>
  <c r="M23"/>
  <c r="U58" i="11"/>
  <c r="U93"/>
  <c r="U56"/>
  <c r="U105"/>
  <c r="U87"/>
  <c r="U39"/>
  <c r="U47"/>
  <c r="U91"/>
  <c r="U97"/>
  <c r="U72"/>
  <c r="U74"/>
  <c r="U38"/>
  <c r="U45"/>
  <c r="U18"/>
  <c r="U20"/>
  <c r="U22"/>
  <c r="U46"/>
  <c r="U21"/>
  <c r="U37"/>
  <c r="U90"/>
  <c r="U92"/>
  <c r="U35"/>
  <c r="U43"/>
  <c r="U106"/>
  <c r="Q19" i="10"/>
  <c r="U19" s="1"/>
  <c r="Q38"/>
  <c r="U38" s="1"/>
  <c r="Q59"/>
  <c r="U59" s="1"/>
  <c r="Q71"/>
  <c r="Q82"/>
  <c r="U82" s="1"/>
  <c r="Q51"/>
  <c r="U51" s="1"/>
  <c r="Q98"/>
  <c r="Q110"/>
  <c r="Q50"/>
  <c r="U50" s="1"/>
  <c r="Q62"/>
  <c r="U62" s="1"/>
  <c r="Q20"/>
  <c r="U20" s="1"/>
  <c r="Q42"/>
  <c r="U42" s="1"/>
  <c r="Q46"/>
  <c r="U46" s="1"/>
  <c r="Q102"/>
  <c r="U102" s="1"/>
  <c r="Q101"/>
  <c r="U101" s="1"/>
  <c r="Q76"/>
  <c r="Q91"/>
  <c r="Q93"/>
  <c r="Q95"/>
  <c r="Q97"/>
  <c r="Q109"/>
  <c r="P23"/>
  <c r="P111"/>
  <c r="U18"/>
  <c r="U22"/>
  <c r="U30"/>
  <c r="U41"/>
  <c r="U49"/>
  <c r="U57"/>
  <c r="U75"/>
  <c r="U86"/>
  <c r="U100"/>
  <c r="U17"/>
  <c r="P83" i="9"/>
  <c r="U83" s="1"/>
  <c r="U51"/>
  <c r="P86"/>
  <c r="Q86" s="1"/>
  <c r="O79"/>
  <c r="P79" s="1"/>
  <c r="Q90"/>
  <c r="U90" s="1"/>
  <c r="Q95"/>
  <c r="U95" s="1"/>
  <c r="U93"/>
  <c r="Q73"/>
  <c r="U73" s="1"/>
  <c r="Q94"/>
  <c r="U94" s="1"/>
  <c r="U91"/>
  <c r="U67"/>
  <c r="Q19"/>
  <c r="U19" s="1"/>
  <c r="Q75"/>
  <c r="U75" s="1"/>
  <c r="Q56"/>
  <c r="U56" s="1"/>
  <c r="Q80"/>
  <c r="U80" s="1"/>
  <c r="Q85"/>
  <c r="U85" s="1"/>
  <c r="Q89"/>
  <c r="U89" s="1"/>
  <c r="Q100"/>
  <c r="U100" s="1"/>
  <c r="Q23"/>
  <c r="U23" s="1"/>
  <c r="Q17"/>
  <c r="Q29"/>
  <c r="U29" s="1"/>
  <c r="Q74"/>
  <c r="U74" s="1"/>
  <c r="Q87"/>
  <c r="U87" s="1"/>
  <c r="Q98"/>
  <c r="U98" s="1"/>
  <c r="Q97"/>
  <c r="U97" s="1"/>
  <c r="Q21"/>
  <c r="U21" s="1"/>
  <c r="Q18"/>
  <c r="U18" s="1"/>
  <c r="Q78"/>
  <c r="U78" s="1"/>
  <c r="Q88"/>
  <c r="U88" s="1"/>
  <c r="Q99"/>
  <c r="U99" s="1"/>
  <c r="Q64"/>
  <c r="Q22"/>
  <c r="U22" s="1"/>
  <c r="Q50"/>
  <c r="U50" s="1"/>
  <c r="Q82"/>
  <c r="Q96"/>
  <c r="U96" s="1"/>
  <c r="U61"/>
  <c r="U20"/>
  <c r="U49"/>
  <c r="U57"/>
  <c r="M65" i="8"/>
  <c r="U57"/>
  <c r="Q73"/>
  <c r="U73" s="1"/>
  <c r="N93"/>
  <c r="U17"/>
  <c r="Q84"/>
  <c r="U84" s="1"/>
  <c r="O45"/>
  <c r="P45" s="1"/>
  <c r="U45" s="1"/>
  <c r="U47"/>
  <c r="O24"/>
  <c r="P24" s="1"/>
  <c r="U63"/>
  <c r="N94"/>
  <c r="U24"/>
  <c r="Q80"/>
  <c r="U80" s="1"/>
  <c r="Q46"/>
  <c r="U46" s="1"/>
  <c r="U42"/>
  <c r="U41"/>
  <c r="Q53"/>
  <c r="U53" s="1"/>
  <c r="Q51"/>
  <c r="Q25"/>
  <c r="Q36"/>
  <c r="U36" s="1"/>
  <c r="Q28"/>
  <c r="U28" s="1"/>
  <c r="Q67"/>
  <c r="U67" s="1"/>
  <c r="Q68"/>
  <c r="U68" s="1"/>
  <c r="U66"/>
  <c r="U77"/>
  <c r="M70"/>
  <c r="M93" s="1"/>
  <c r="U49"/>
  <c r="U43"/>
  <c r="Q44"/>
  <c r="Q86"/>
  <c r="U86" s="1"/>
  <c r="P23"/>
  <c r="Q17"/>
  <c r="U39"/>
  <c r="Q75"/>
  <c r="U75" s="1"/>
  <c r="U83"/>
  <c r="Q90"/>
  <c r="U90" s="1"/>
  <c r="U38"/>
  <c r="Q20"/>
  <c r="U20" s="1"/>
  <c r="U81"/>
  <c r="Q87"/>
  <c r="U87" s="1"/>
  <c r="Q92"/>
  <c r="U92" s="1"/>
  <c r="Q18"/>
  <c r="U18" s="1"/>
  <c r="Q76"/>
  <c r="U76" s="1"/>
  <c r="Q91"/>
  <c r="U91" s="1"/>
  <c r="Q22"/>
  <c r="U22" s="1"/>
  <c r="Q21"/>
  <c r="U21" s="1"/>
  <c r="P70"/>
  <c r="P93" s="1"/>
  <c r="Q74"/>
  <c r="U74" s="1"/>
  <c r="U82"/>
  <c r="Q88"/>
  <c r="U88" s="1"/>
  <c r="U19"/>
  <c r="M23"/>
  <c r="U40"/>
  <c r="U59"/>
  <c r="U85"/>
  <c r="U89"/>
  <c r="O30" i="6"/>
  <c r="P22"/>
  <c r="S22" s="1"/>
  <c r="S25"/>
  <c r="S24"/>
  <c r="P20"/>
  <c r="P21"/>
  <c r="S21" s="1"/>
  <c r="U17" i="16" l="1"/>
  <c r="U20" s="1"/>
  <c r="Q20"/>
  <c r="M72" i="14"/>
  <c r="M103" s="1"/>
  <c r="P48"/>
  <c r="O58"/>
  <c r="Q102"/>
  <c r="U102" s="1"/>
  <c r="P61"/>
  <c r="O66"/>
  <c r="P46"/>
  <c r="Q17"/>
  <c r="Q46" s="1"/>
  <c r="M102" i="13"/>
  <c r="O72"/>
  <c r="Q73"/>
  <c r="Q101" s="1"/>
  <c r="P101"/>
  <c r="P46"/>
  <c r="Q17"/>
  <c r="Q46" s="1"/>
  <c r="U17"/>
  <c r="Q58"/>
  <c r="U58" s="1"/>
  <c r="Q66"/>
  <c r="U66" s="1"/>
  <c r="Q73" i="10"/>
  <c r="O45" i="12"/>
  <c r="P45"/>
  <c r="Q17"/>
  <c r="Q45" s="1"/>
  <c r="P47"/>
  <c r="O57"/>
  <c r="Q102"/>
  <c r="U102" s="1"/>
  <c r="P60"/>
  <c r="O66"/>
  <c r="U73"/>
  <c r="Q46" i="9"/>
  <c r="M72"/>
  <c r="M102" s="1"/>
  <c r="O72"/>
  <c r="U63"/>
  <c r="Q66"/>
  <c r="U66" s="1"/>
  <c r="P72"/>
  <c r="U48"/>
  <c r="Q58"/>
  <c r="U58" s="1"/>
  <c r="U86"/>
  <c r="P101"/>
  <c r="P69" i="11"/>
  <c r="P108" s="1"/>
  <c r="U89"/>
  <c r="U55"/>
  <c r="U54"/>
  <c r="U64" i="9"/>
  <c r="M112" i="10"/>
  <c r="Q111"/>
  <c r="P112"/>
  <c r="U71"/>
  <c r="Q23"/>
  <c r="U23" s="1"/>
  <c r="U67" i="11"/>
  <c r="U27"/>
  <c r="U23"/>
  <c r="U17"/>
  <c r="U76" i="10"/>
  <c r="U82" i="9"/>
  <c r="Q101"/>
  <c r="U79"/>
  <c r="U17"/>
  <c r="U51" i="8"/>
  <c r="Q65"/>
  <c r="U65" s="1"/>
  <c r="R93"/>
  <c r="R94" s="1"/>
  <c r="U25"/>
  <c r="P94"/>
  <c r="M94"/>
  <c r="U44"/>
  <c r="P30" i="6"/>
  <c r="S30" s="1"/>
  <c r="Q70" i="8"/>
  <c r="U70" s="1"/>
  <c r="U61"/>
  <c r="Q23"/>
  <c r="U23" s="1"/>
  <c r="S20" i="6"/>
  <c r="S17"/>
  <c r="O72" i="14" l="1"/>
  <c r="P66"/>
  <c r="Q61"/>
  <c r="Q66" s="1"/>
  <c r="Q48"/>
  <c r="Q58" s="1"/>
  <c r="P58"/>
  <c r="U17"/>
  <c r="U46"/>
  <c r="U73" i="13"/>
  <c r="U101"/>
  <c r="P72"/>
  <c r="P102" s="1"/>
  <c r="U46"/>
  <c r="U72" s="1"/>
  <c r="Q72"/>
  <c r="Q102" s="1"/>
  <c r="U69" i="11"/>
  <c r="X69" s="1"/>
  <c r="O72" i="12"/>
  <c r="P66"/>
  <c r="Q60"/>
  <c r="Q66" s="1"/>
  <c r="U45"/>
  <c r="Q47"/>
  <c r="Q57" s="1"/>
  <c r="P57"/>
  <c r="U17"/>
  <c r="Q72" i="9"/>
  <c r="Q102" s="1"/>
  <c r="U46"/>
  <c r="U72" s="1"/>
  <c r="P102"/>
  <c r="U70" i="11"/>
  <c r="Q112" i="10"/>
  <c r="U73"/>
  <c r="U101" i="9"/>
  <c r="T93" i="8"/>
  <c r="T94" s="1"/>
  <c r="Q93"/>
  <c r="Q72" i="14" l="1"/>
  <c r="Q103" s="1"/>
  <c r="U58"/>
  <c r="P72"/>
  <c r="P103" s="1"/>
  <c r="U48"/>
  <c r="U66"/>
  <c r="U61"/>
  <c r="U102" i="13"/>
  <c r="U102" i="9"/>
  <c r="Q72" i="12"/>
  <c r="Q103" s="1"/>
  <c r="U66"/>
  <c r="U47"/>
  <c r="U60"/>
  <c r="U57"/>
  <c r="P72"/>
  <c r="P103" s="1"/>
  <c r="U108" i="11"/>
  <c r="X108" s="1"/>
  <c r="U107"/>
  <c r="U93" i="8"/>
  <c r="Q94"/>
  <c r="U94" s="1"/>
  <c r="N112" i="10"/>
  <c r="U72" i="14" l="1"/>
  <c r="U103" s="1"/>
  <c r="U72" i="12"/>
  <c r="U103" s="1"/>
</calcChain>
</file>

<file path=xl/sharedStrings.xml><?xml version="1.0" encoding="utf-8"?>
<sst xmlns="http://schemas.openxmlformats.org/spreadsheetml/2006/main" count="2410" uniqueCount="411">
  <si>
    <t xml:space="preserve">            </t>
  </si>
  <si>
    <t xml:space="preserve">                    </t>
  </si>
  <si>
    <t xml:space="preserve">                           </t>
  </si>
  <si>
    <t>Ф.И.О.</t>
  </si>
  <si>
    <t>Заним. долж.</t>
  </si>
  <si>
    <t>Наим. док. об образов, № дипл, дата выдачи.</t>
  </si>
  <si>
    <t>Присв катег.</t>
  </si>
  <si>
    <t>коэф</t>
  </si>
  <si>
    <t>Базов. оклад</t>
  </si>
  <si>
    <t>Ставка</t>
  </si>
  <si>
    <t xml:space="preserve"> в мес.</t>
  </si>
  <si>
    <t xml:space="preserve">к-во </t>
  </si>
  <si>
    <t>должн.</t>
  </si>
  <si>
    <t>труда</t>
  </si>
  <si>
    <t>Допл.</t>
  </si>
  <si>
    <t>(ноч)</t>
  </si>
  <si>
    <t>Всего фонд з/пл в месяц</t>
  </si>
  <si>
    <t>Новик В.Ф.</t>
  </si>
  <si>
    <t>Директор</t>
  </si>
  <si>
    <t>в/о</t>
  </si>
  <si>
    <t>ТВ№746286 2.06.93 ППИ</t>
  </si>
  <si>
    <t>высш</t>
  </si>
  <si>
    <t>Колодаева И.И.</t>
  </si>
  <si>
    <t>КВ№189333 28.06.84 ППИ</t>
  </si>
  <si>
    <t>Тогузбаева Л.У.</t>
  </si>
  <si>
    <t>ЕВ №107160 30.06.1979г. ККИ</t>
  </si>
  <si>
    <t>Кужубаева Д.И.</t>
  </si>
  <si>
    <t>ШВ№321251 27.06.95 ППИ</t>
  </si>
  <si>
    <t>Гладкая М.А.</t>
  </si>
  <si>
    <t>ЛВ№106128 01.07.89 ППИ</t>
  </si>
  <si>
    <t>Бухгалтер</t>
  </si>
  <si>
    <t>Турлубекова Г.С.</t>
  </si>
  <si>
    <t>Водитель</t>
  </si>
  <si>
    <t>Уборщица</t>
  </si>
  <si>
    <t>Дворник</t>
  </si>
  <si>
    <t>Вахтер</t>
  </si>
  <si>
    <t>Никитина С.Г.</t>
  </si>
  <si>
    <t>Сторож</t>
  </si>
  <si>
    <t>Бычин Ю.М.</t>
  </si>
  <si>
    <t>Резванов О.Х.</t>
  </si>
  <si>
    <t>методист</t>
  </si>
  <si>
    <t>Штро А.Ф.</t>
  </si>
  <si>
    <t>Ходыко С.В.</t>
  </si>
  <si>
    <t>звукорежиссер</t>
  </si>
  <si>
    <t>переводчик</t>
  </si>
  <si>
    <t>делопроизводитель</t>
  </si>
  <si>
    <t>ВСЕГО:</t>
  </si>
  <si>
    <t xml:space="preserve">      </t>
  </si>
  <si>
    <t>с/сп</t>
  </si>
  <si>
    <t>с/пр</t>
  </si>
  <si>
    <t xml:space="preserve">   "УТВЕРЖДАЮ" </t>
  </si>
  <si>
    <t xml:space="preserve">Штатное </t>
  </si>
  <si>
    <t>ШТАТНОЕ   РАСПИСАНИЕ</t>
  </si>
  <si>
    <t>руководящий, учебно-вспомогательный и обслуживающий персонал</t>
  </si>
  <si>
    <t>Образ</t>
  </si>
  <si>
    <t>педагог- психолог</t>
  </si>
  <si>
    <t>Сантехник</t>
  </si>
  <si>
    <t>Жумажанова А.М.</t>
  </si>
  <si>
    <t>Хусанова К.Д.</t>
  </si>
  <si>
    <t>Глазкова Е.В.</t>
  </si>
  <si>
    <t>Зам.руководителя УО СКО</t>
  </si>
  <si>
    <t>ТКБ №0077020 28.06.11г.ПГК им.М.Жумабаева</t>
  </si>
  <si>
    <t>II</t>
  </si>
  <si>
    <t>завхоз</t>
  </si>
  <si>
    <t>менеджер по закуп</t>
  </si>
  <si>
    <t>За особые</t>
  </si>
  <si>
    <t xml:space="preserve">условия </t>
  </si>
  <si>
    <t xml:space="preserve">Ставка на </t>
  </si>
  <si>
    <t>в мес</t>
  </si>
  <si>
    <t>Вредные</t>
  </si>
  <si>
    <t>условия</t>
  </si>
  <si>
    <t>Ващейкин О.А.</t>
  </si>
  <si>
    <t>пед- орган-р</t>
  </si>
  <si>
    <t xml:space="preserve">             Директор ОЦТДЮ                                 В.Ф. Новик                           гл. бухгалтер                            Л.У. Тогузбаева</t>
  </si>
  <si>
    <t xml:space="preserve">                 </t>
  </si>
  <si>
    <t>Примечание:</t>
  </si>
  <si>
    <t>КОБ№0054575 12.03.08г.ПГТК</t>
  </si>
  <si>
    <t>Стрельников П.П.</t>
  </si>
  <si>
    <t>КВ №189950 28.10.83г.ППИ</t>
  </si>
  <si>
    <t xml:space="preserve">ШВ №321251 27.06.95 ППИ </t>
  </si>
  <si>
    <t>ЖБ№0339747 19.16.03г.СКГУ</t>
  </si>
  <si>
    <t>К-во ставок</t>
  </si>
  <si>
    <t>Сериков С.К.</t>
  </si>
  <si>
    <t>Беккожина К.Б.</t>
  </si>
  <si>
    <t>Омарова А.Н.</t>
  </si>
  <si>
    <t>_________________А.К.Хасенова</t>
  </si>
  <si>
    <t>Итого АУП:</t>
  </si>
  <si>
    <t>Итого рабочие:</t>
  </si>
  <si>
    <t>Звено</t>
  </si>
  <si>
    <t>Ступень</t>
  </si>
  <si>
    <t>A2</t>
  </si>
  <si>
    <t>2-1</t>
  </si>
  <si>
    <t>Надточий А.В.</t>
  </si>
  <si>
    <t>ЖБ№0613556 от10.06.2005г. СКГУ</t>
  </si>
  <si>
    <t>B3</t>
  </si>
  <si>
    <t>C</t>
  </si>
  <si>
    <t>Амрина С.С.</t>
  </si>
  <si>
    <t>D</t>
  </si>
  <si>
    <t>31147 тенге х 2 чел. =62294 тенге в месяц</t>
  </si>
  <si>
    <t>62294 тенге х 9 мес. = 560646 тенге в год</t>
  </si>
  <si>
    <t xml:space="preserve">    Зарплата гардеробщиков </t>
  </si>
  <si>
    <t>I</t>
  </si>
  <si>
    <t>A1</t>
  </si>
  <si>
    <t>2</t>
  </si>
  <si>
    <t>28л.</t>
  </si>
  <si>
    <t>5л.8м</t>
  </si>
  <si>
    <t>Габдуллина  А.А.</t>
  </si>
  <si>
    <t>Калякина Д.Л.</t>
  </si>
  <si>
    <t>Бровин А.А.</t>
  </si>
  <si>
    <t>Исина К.Б.</t>
  </si>
  <si>
    <t>Стаж работы на 01.09.18г</t>
  </si>
  <si>
    <t>Вакансия</t>
  </si>
  <si>
    <t>25л5м</t>
  </si>
  <si>
    <t>5л.</t>
  </si>
  <si>
    <t>Инспектор по кадрам</t>
  </si>
  <si>
    <t>5л</t>
  </si>
  <si>
    <t>20л</t>
  </si>
  <si>
    <t>Программист</t>
  </si>
  <si>
    <t>завскладом</t>
  </si>
  <si>
    <t>Осветитель сцены</t>
  </si>
  <si>
    <t>Рабочий сцены</t>
  </si>
  <si>
    <t>Аккомпаниаторы</t>
  </si>
  <si>
    <t>Рабочий по обслуж.здания</t>
  </si>
  <si>
    <t>ИТОГО:</t>
  </si>
  <si>
    <t>13л</t>
  </si>
  <si>
    <t>8л</t>
  </si>
  <si>
    <t>9</t>
  </si>
  <si>
    <t>расписание в количестве 12 ед.</t>
  </si>
  <si>
    <t>с месячным фондом з/платы   674672тенге</t>
  </si>
  <si>
    <t>(Шестьсот семьдесят четыре тысячи</t>
  </si>
  <si>
    <t>шестьсот семьдесят два тенге)</t>
  </si>
  <si>
    <t>Аккомпаниатор</t>
  </si>
  <si>
    <t>Электрик</t>
  </si>
  <si>
    <t>раб по обсл.здания</t>
  </si>
  <si>
    <t>раб.по обсл.здания</t>
  </si>
  <si>
    <t>36л.1м</t>
  </si>
  <si>
    <t xml:space="preserve"> 33г.10м</t>
  </si>
  <si>
    <t>38л.10м</t>
  </si>
  <si>
    <t>29л.</t>
  </si>
  <si>
    <t>21л.11м</t>
  </si>
  <si>
    <t>3г.</t>
  </si>
  <si>
    <t>38л.</t>
  </si>
  <si>
    <t>14л.4м</t>
  </si>
  <si>
    <t>9л.8м</t>
  </si>
  <si>
    <t>8л.6м</t>
  </si>
  <si>
    <t>6л.8м</t>
  </si>
  <si>
    <t>34г.10м</t>
  </si>
  <si>
    <t>29л.1м</t>
  </si>
  <si>
    <t>62294 тенге х 4 мес. = 249176 тенге в год</t>
  </si>
  <si>
    <t>расписание в количестве 46,5 ед.</t>
  </si>
  <si>
    <t>Гардеробшик</t>
  </si>
  <si>
    <t>Уборщик служебных помещений</t>
  </si>
  <si>
    <t>Ставка  в мес.</t>
  </si>
  <si>
    <t>Ставка на  кол-во должностей в мес.</t>
  </si>
  <si>
    <t>За особые условия труда 10%</t>
  </si>
  <si>
    <t>Вредные усл.труда 30%</t>
  </si>
  <si>
    <t>Допл.(ноч)</t>
  </si>
  <si>
    <t>по  КГУ "Областному центру творчества детей и юношества" на 1 сентября 2018г.</t>
  </si>
  <si>
    <t xml:space="preserve">   Утверждаю:</t>
  </si>
  <si>
    <t>Согласовано:</t>
  </si>
  <si>
    <t>Директор ______________В.Ф.Новик</t>
  </si>
  <si>
    <t>Секретарь</t>
  </si>
  <si>
    <t>Главный   бухгалтер</t>
  </si>
  <si>
    <t>зам.дир.по учебно-воспит.работе</t>
  </si>
  <si>
    <t>зав.метод.отделом</t>
  </si>
  <si>
    <t>зав.худож-постан.частью</t>
  </si>
  <si>
    <t>менеджер по закупкам</t>
  </si>
  <si>
    <t>зав.отделом науки и техники</t>
  </si>
  <si>
    <t>Методист отд.науки-техники</t>
  </si>
  <si>
    <t>педагог -организатор</t>
  </si>
  <si>
    <t>педагог- организатор</t>
  </si>
  <si>
    <t>педагог - организатор</t>
  </si>
  <si>
    <t>Основное подразделение:</t>
  </si>
  <si>
    <t xml:space="preserve"> АУП:</t>
  </si>
  <si>
    <t>Рабочие:</t>
  </si>
  <si>
    <t>Всего:</t>
  </si>
  <si>
    <t>Разряд</t>
  </si>
  <si>
    <t>звание</t>
  </si>
  <si>
    <t>за</t>
  </si>
  <si>
    <t>3г.1м</t>
  </si>
  <si>
    <t>ЖБ-Б№0148520от28.05.11г. Академия"Кокше"</t>
  </si>
  <si>
    <t>ЖБ-Б№0143735от11.06.18г.СКГУ</t>
  </si>
  <si>
    <t>ЖБ-Б№0741959   от 15.06.2006г.    СКЮА</t>
  </si>
  <si>
    <t>Калякина Д.Л</t>
  </si>
  <si>
    <t>1г.6м.</t>
  </si>
  <si>
    <t>Байзулда Л.А.</t>
  </si>
  <si>
    <t>С</t>
  </si>
  <si>
    <t>Щербакова Е.Ю.</t>
  </si>
  <si>
    <t>8л.11мес.</t>
  </si>
  <si>
    <t>ЖБ-Б№0133241 от15.06.2017г.СКГУ</t>
  </si>
  <si>
    <t>6л.6м</t>
  </si>
  <si>
    <t>по  КГУ "  Областному центру творчества детей и юношества"  на 1 сентября 2018г.</t>
  </si>
  <si>
    <t>A3</t>
  </si>
  <si>
    <t>5л.2м</t>
  </si>
  <si>
    <t>Еркешова Б.А.</t>
  </si>
  <si>
    <t>ЖБ-Б №0506418 от 08.07.2014г. Академия "Кокше"</t>
  </si>
  <si>
    <t>оператор световой  аппаратуры</t>
  </si>
  <si>
    <t>музыкальный руководитель</t>
  </si>
  <si>
    <t>Костюмер</t>
  </si>
  <si>
    <t>Рабочий сцены(машинист)</t>
  </si>
  <si>
    <t>с месячным фондом з/платы   2536478 тенге</t>
  </si>
  <si>
    <t xml:space="preserve">(Два   миллиона   пятьсот тридцать шесть тысяч </t>
  </si>
  <si>
    <t>четыреста семьдесят восемь   тенге)</t>
  </si>
  <si>
    <t>24г.</t>
  </si>
  <si>
    <t>Тамбовцева О.Ф.</t>
  </si>
  <si>
    <t>Боранбаева А.С.</t>
  </si>
  <si>
    <t>Жақан Айнаш Нұртасқызы</t>
  </si>
  <si>
    <t>ЖБ№0712594от26.12.2006г.Каз-Российский Университет</t>
  </si>
  <si>
    <t>ЛВ№108690от13.06.1994г.ППИ</t>
  </si>
  <si>
    <t>Мироненко В.</t>
  </si>
  <si>
    <t>Легачев А.Н.</t>
  </si>
  <si>
    <t>Уборщик служ.помещений</t>
  </si>
  <si>
    <t>Бутузов В.В.</t>
  </si>
  <si>
    <t>Курумбаева М.С.</t>
  </si>
  <si>
    <t>Юрист</t>
  </si>
  <si>
    <t>Шукенов А.С.</t>
  </si>
  <si>
    <t>ЖБ-Б № 0889108 от31.05.2016г.СКГУ им.М.Козыбаева</t>
  </si>
  <si>
    <t>36л.5м</t>
  </si>
  <si>
    <t xml:space="preserve"> 34г.2м</t>
  </si>
  <si>
    <t>39л.2м</t>
  </si>
  <si>
    <t>29л.4м</t>
  </si>
  <si>
    <t>22г.3м</t>
  </si>
  <si>
    <t>3г.5м</t>
  </si>
  <si>
    <t>38л.4м</t>
  </si>
  <si>
    <t>14л.8м</t>
  </si>
  <si>
    <t>2г.4м</t>
  </si>
  <si>
    <t>34г.2м</t>
  </si>
  <si>
    <t>1г.10м.</t>
  </si>
  <si>
    <t>10л.</t>
  </si>
  <si>
    <t>8л.10м</t>
  </si>
  <si>
    <t>6л.10м</t>
  </si>
  <si>
    <t>4г.9м</t>
  </si>
  <si>
    <t>24г.4м</t>
  </si>
  <si>
    <t>29л.5м</t>
  </si>
  <si>
    <t>9л.3м</t>
  </si>
  <si>
    <t>9л.3м.</t>
  </si>
  <si>
    <t>Стаж работы на 01.01.19г</t>
  </si>
  <si>
    <r>
      <t>по  КГУ "  Областному центру творчества детей и юношества"  н</t>
    </r>
    <r>
      <rPr>
        <sz val="12"/>
        <color theme="1"/>
        <rFont val="Times New Roman"/>
        <family val="1"/>
        <charset val="204"/>
      </rPr>
      <t xml:space="preserve">а </t>
    </r>
    <r>
      <rPr>
        <b/>
        <sz val="12"/>
        <color theme="1"/>
        <rFont val="Times New Roman"/>
        <family val="1"/>
        <charset val="204"/>
      </rPr>
      <t xml:space="preserve">1 января  2019г. </t>
    </r>
  </si>
  <si>
    <t>Приказчикова С.А.</t>
  </si>
  <si>
    <t>Оператор компьютерной  техники</t>
  </si>
  <si>
    <t>ЖБ №0290839 от 27.09.2009г.КРУ</t>
  </si>
  <si>
    <t>ЖБ-Б №0401934 от10.07.2012г.Кокшет.Унив.им.А.Мырзахметова</t>
  </si>
  <si>
    <t>ЖБ№ 0006207 от30.05.2008г.Кокшет.Унив.им.А.Мырзахметова</t>
  </si>
  <si>
    <t>руководящий, учебно-вспомогательный и обслуживающий персонал  (Новое)</t>
  </si>
  <si>
    <t>46915 тенге х 2 чел. = 93830 тенге в месяц</t>
  </si>
  <si>
    <t>93830 тенге х 9 мес. = 844470 тенге в год</t>
  </si>
  <si>
    <t>Абдреисова Д.Ж.</t>
  </si>
  <si>
    <t>аккомпаниатор</t>
  </si>
  <si>
    <t>ЖООК-М №0089081 от15.06.2016г.КазНУИ г.Астана</t>
  </si>
  <si>
    <t>4г.1м</t>
  </si>
  <si>
    <t>акоомпаниатор</t>
  </si>
  <si>
    <t>ЖООК-Ь №0089081от15.06.2016г.Каз.Нац.Универс.искусств</t>
  </si>
  <si>
    <t>Габдуллина А.А.</t>
  </si>
  <si>
    <t>ТКБ №0077020 28.06.11г.ПГК</t>
  </si>
  <si>
    <t>6л.10м.</t>
  </si>
  <si>
    <t>Демьяненко Г.А.</t>
  </si>
  <si>
    <t>1м</t>
  </si>
  <si>
    <t>ЖООК-М №0089081от15.06.2016г.Каз.Нац.Универс.искусств</t>
  </si>
  <si>
    <t>1мес.</t>
  </si>
  <si>
    <t>8мес</t>
  </si>
  <si>
    <t>2г.8м</t>
  </si>
  <si>
    <t>1мес</t>
  </si>
  <si>
    <t>27л.3м</t>
  </si>
  <si>
    <t>расписание в количестве 30,9 ед.</t>
  </si>
  <si>
    <t>расписание в количестве  30,9 ед.</t>
  </si>
  <si>
    <t>с месячным фондом з/платы  1610837 тенге</t>
  </si>
  <si>
    <t xml:space="preserve">(Один   миллион  шестьсот десять тысяч  </t>
  </si>
  <si>
    <t>восемьсот тридцать семь  тенге)</t>
  </si>
  <si>
    <t>ЖБ №0360330 от13.06.2003г.ф-л МА Унив.им М.О.Ауэзова г.Семипал-ск</t>
  </si>
  <si>
    <t>Разница в коэф</t>
  </si>
  <si>
    <t>Разница</t>
  </si>
  <si>
    <t>Гражданские служащие:</t>
  </si>
  <si>
    <t>Учебно-вспомог.персонал:</t>
  </si>
  <si>
    <t>Методист</t>
  </si>
  <si>
    <t>КВ№189950 28.10.83 ППИ</t>
  </si>
  <si>
    <t>Технический персонал</t>
  </si>
  <si>
    <t xml:space="preserve">             Директор ОЦТДЮ                                 В.Ф. Новик                           гл. бухгалтер                            А.С.Боранбаева </t>
  </si>
  <si>
    <t>руководящий, учебно-вспомогательный и обслуживающий персонал   (Структура -69,5- поменяли  в бюдж.заявке)</t>
  </si>
  <si>
    <t>Гл.бухгалтер</t>
  </si>
  <si>
    <t>Жульдикова Н.А.</t>
  </si>
  <si>
    <t>НВ №073108 от21.06.1986 ППИ</t>
  </si>
  <si>
    <t>Скакунов Ю.Л.</t>
  </si>
  <si>
    <t>Мандрыгин В.В.</t>
  </si>
  <si>
    <t>сред</t>
  </si>
  <si>
    <t>14л.6м</t>
  </si>
  <si>
    <t>с месячным фондом з/платы   2521826 тенге</t>
  </si>
  <si>
    <t xml:space="preserve">(Два   миллиона   пятьсот двадцать  одна  тысяча  </t>
  </si>
  <si>
    <t>восемьсот двадцать шесть) тенге</t>
  </si>
  <si>
    <t>46915 тенге х 2 чел. =93830 тенге в месяц</t>
  </si>
  <si>
    <t>руководящий, учебно-вспомогательный и обслуживающий персонал  (разница) РБ</t>
  </si>
  <si>
    <r>
      <t xml:space="preserve">                      по  КГУ "  Областному центру творчества детей и юношества"   (После н.г. ЗА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3 января  2019г. </t>
    </r>
  </si>
  <si>
    <t>62294тенге х 9 мес. = 560646 тенге в год</t>
  </si>
  <si>
    <t>с месячным фондом з/платы   2531754 тенге</t>
  </si>
  <si>
    <t xml:space="preserve">(Два  миллиона  пятьсот тридцать одна  тысяча  </t>
  </si>
  <si>
    <t>семьсот пятьдесят четыре) тенге</t>
  </si>
  <si>
    <t>с месячным фондом з/платы   367062тенге</t>
  </si>
  <si>
    <t xml:space="preserve">(Триста шестьдесят семь тысяч  </t>
  </si>
  <si>
    <t>шестьдесят два) тенге</t>
  </si>
  <si>
    <t xml:space="preserve">             Директор ОЦТДЮ                                 В.Ф. Новик                           гл. бухгалтер                            А.С.Боранбаева</t>
  </si>
  <si>
    <t>с месячным фондом з/платы   2896745 тенге</t>
  </si>
  <si>
    <t xml:space="preserve">(Два  миллиона  восемьсот девяносто шесть  тысяч  </t>
  </si>
  <si>
    <t>семьсот сорок пять) тенге</t>
  </si>
  <si>
    <r>
      <t>по  КГУ "  Областному центру творчества детей и юношества"  н</t>
    </r>
    <r>
      <rPr>
        <sz val="12"/>
        <color theme="1"/>
        <rFont val="Times New Roman"/>
        <family val="1"/>
        <charset val="204"/>
      </rPr>
      <t xml:space="preserve">а </t>
    </r>
    <r>
      <rPr>
        <b/>
        <sz val="12"/>
        <color theme="1"/>
        <rFont val="Times New Roman"/>
        <family val="1"/>
        <charset val="204"/>
      </rPr>
      <t xml:space="preserve">1.06.2019г. </t>
    </r>
  </si>
  <si>
    <t>Стаж работы на 01.06.19г</t>
  </si>
  <si>
    <t>36л.10м</t>
  </si>
  <si>
    <t xml:space="preserve"> 34г.7м</t>
  </si>
  <si>
    <t>27л.8м</t>
  </si>
  <si>
    <t>29л.9м</t>
  </si>
  <si>
    <t>22г.8м</t>
  </si>
  <si>
    <t>3г.10м</t>
  </si>
  <si>
    <t>39л.7м</t>
  </si>
  <si>
    <t>24г.9м</t>
  </si>
  <si>
    <t>4г.6м</t>
  </si>
  <si>
    <t>7л.3м</t>
  </si>
  <si>
    <t>9л.8м.</t>
  </si>
  <si>
    <t>38л.9м</t>
  </si>
  <si>
    <t>15л.1м</t>
  </si>
  <si>
    <t>34г.7м</t>
  </si>
  <si>
    <t>2г.3м.</t>
  </si>
  <si>
    <t>10л.5м</t>
  </si>
  <si>
    <t>29л.10м</t>
  </si>
  <si>
    <t>3г.6м</t>
  </si>
  <si>
    <t>6л.</t>
  </si>
  <si>
    <t>НВ №073108 от 21.06.86г.ППИ</t>
  </si>
  <si>
    <t>38л.5м</t>
  </si>
  <si>
    <t>Задорин Л.С.</t>
  </si>
  <si>
    <t>№0377510от 06.04.2006г.ПГТК</t>
  </si>
  <si>
    <t>25л.2м</t>
  </si>
  <si>
    <t>B4</t>
  </si>
  <si>
    <t>Хамидулин Ф.Х.</t>
  </si>
  <si>
    <t>с месячным фондом з/платы  2899090 тенге</t>
  </si>
  <si>
    <t>девять тысяч девяносто) тенге</t>
  </si>
  <si>
    <t xml:space="preserve">(Два миллиона восемьсот девяносто </t>
  </si>
  <si>
    <t>30л.1м</t>
  </si>
  <si>
    <t xml:space="preserve">  бухгалтер</t>
  </si>
  <si>
    <t>Стаж работы на 01.10.18г</t>
  </si>
  <si>
    <t>27л</t>
  </si>
  <si>
    <t>С2</t>
  </si>
  <si>
    <t>юрист</t>
  </si>
  <si>
    <t>ЖБ№0712594от26.12.2006г.Казахстанско-Российский Университет</t>
  </si>
  <si>
    <t>4г5мес</t>
  </si>
  <si>
    <t>Основное подразделение</t>
  </si>
  <si>
    <t xml:space="preserve">             Директор ОЦТДЮ                                 В.Ф. Новик                           гл. бухгалтер                            Л.У.Тогузбаева</t>
  </si>
  <si>
    <t>Абдуллаева А.Т.</t>
  </si>
  <si>
    <t>раб.по обслуж.здания</t>
  </si>
  <si>
    <t>Гардеробщик</t>
  </si>
  <si>
    <t>расписание в количестве 17,3 ед.</t>
  </si>
  <si>
    <t>с месячным фондом з/платы   665986 тенге</t>
  </si>
  <si>
    <t>девятьсот восемьдесят шесть) тенге</t>
  </si>
  <si>
    <t xml:space="preserve">(Шестьсот шестьдесят пять тысяч  </t>
  </si>
  <si>
    <r>
      <t>по  КГУ "  Областному центру творчества детей и юношества"  н</t>
    </r>
    <r>
      <rPr>
        <sz val="10"/>
        <color theme="1"/>
        <rFont val="Times New Roman"/>
        <family val="1"/>
        <charset val="204"/>
      </rPr>
      <t xml:space="preserve">а </t>
    </r>
    <r>
      <rPr>
        <b/>
        <sz val="10"/>
        <color theme="1"/>
        <rFont val="Times New Roman"/>
        <family val="1"/>
        <charset val="204"/>
      </rPr>
      <t xml:space="preserve">1 октября 2018г. </t>
    </r>
  </si>
  <si>
    <t>Слесарь-сантехник</t>
  </si>
  <si>
    <t>Экономист</t>
  </si>
  <si>
    <t>Менеджер по закупкам</t>
  </si>
  <si>
    <t>Работник  сцены</t>
  </si>
  <si>
    <t>Методист  технического направления</t>
  </si>
  <si>
    <t>Методист эстетического направления</t>
  </si>
  <si>
    <t>Методист социально-педагогического направления</t>
  </si>
  <si>
    <t>Плотник</t>
  </si>
  <si>
    <t>Делопроизводитель</t>
  </si>
  <si>
    <t>4г</t>
  </si>
  <si>
    <t>37л.2м</t>
  </si>
  <si>
    <t xml:space="preserve"> 34г.11м</t>
  </si>
  <si>
    <t>23г.</t>
  </si>
  <si>
    <t>39л.11м</t>
  </si>
  <si>
    <t>5л.4м</t>
  </si>
  <si>
    <t>25л.1м</t>
  </si>
  <si>
    <t>4г.10м</t>
  </si>
  <si>
    <t>7л.7м</t>
  </si>
  <si>
    <t>39л.1м</t>
  </si>
  <si>
    <t>15л.5м</t>
  </si>
  <si>
    <t>2г.7м.</t>
  </si>
  <si>
    <t>25л.6м</t>
  </si>
  <si>
    <t>34г.11м</t>
  </si>
  <si>
    <t>10л.9м</t>
  </si>
  <si>
    <t>9л.7м</t>
  </si>
  <si>
    <t>30л.2м</t>
  </si>
  <si>
    <t>Должность</t>
  </si>
  <si>
    <t>К-во штат.ед.</t>
  </si>
  <si>
    <t>Стаж работы на 01.09.19г</t>
  </si>
  <si>
    <t>Оклад, тенге</t>
  </si>
  <si>
    <t>Доплаты ,</t>
  </si>
  <si>
    <t>тенге</t>
  </si>
  <si>
    <t>ИТОГО  заработная плата в месяц, тенге</t>
  </si>
  <si>
    <t>Заместитель директора по учебно-воспитательной работе</t>
  </si>
  <si>
    <t>Заведующий массовым отделом</t>
  </si>
  <si>
    <t>Заведующий методическим отделом</t>
  </si>
  <si>
    <t>Старший бухгалтер</t>
  </si>
  <si>
    <t>Педагог- организатор</t>
  </si>
  <si>
    <t>Педагог - организатор</t>
  </si>
  <si>
    <t>Педагог -организатор</t>
  </si>
  <si>
    <t>Педагог- психолог</t>
  </si>
  <si>
    <t>Музыкальный руководитель</t>
  </si>
  <si>
    <t>Оператор световой  аппаратуры</t>
  </si>
  <si>
    <t>Переводчик</t>
  </si>
  <si>
    <t>Завхоз</t>
  </si>
  <si>
    <t>Рабочий  по обслуживанию болерной</t>
  </si>
  <si>
    <t>Рабочий  по комплексному обслуживания здания</t>
  </si>
  <si>
    <t>Коэфф</t>
  </si>
  <si>
    <t>Утверждаю:</t>
  </si>
  <si>
    <t>Заместитель руководителя КГУ "Управление образования акимата</t>
  </si>
  <si>
    <t>Северо-Казахстанской области</t>
  </si>
  <si>
    <t>________________________</t>
  </si>
  <si>
    <t>Директор  КГУ "Областной центр творчества  детей</t>
  </si>
  <si>
    <t>и юношества"   КГУ "Управления образования СКО"</t>
  </si>
  <si>
    <t>__________________</t>
  </si>
  <si>
    <r>
      <t xml:space="preserve">                        н</t>
    </r>
    <r>
      <rPr>
        <sz val="12"/>
        <color theme="1"/>
        <rFont val="Times New Roman"/>
        <family val="1"/>
        <charset val="204"/>
      </rPr>
      <t xml:space="preserve">а </t>
    </r>
    <r>
      <rPr>
        <b/>
        <sz val="12"/>
        <color theme="1"/>
        <rFont val="Times New Roman"/>
        <family val="1"/>
        <charset val="204"/>
      </rPr>
      <t xml:space="preserve">1 сентября 2019г. </t>
    </r>
  </si>
  <si>
    <t>Директор:                                                        В.Ф.Новик</t>
  </si>
  <si>
    <t>Ст.бухгалтер:                                             А.С.Боранбаева</t>
  </si>
  <si>
    <t>девятьсот восемьдесят девять тысяч шестьсот тридцать девять) тенге</t>
  </si>
  <si>
    <r>
      <t>Месячный фонд з/платы-</t>
    </r>
    <r>
      <rPr>
        <b/>
        <sz val="12"/>
        <color theme="1"/>
        <rFont val="Times New Roman"/>
        <family val="1"/>
        <charset val="204"/>
      </rPr>
      <t>2989,639 тыс.тенге</t>
    </r>
    <r>
      <rPr>
        <sz val="12"/>
        <color theme="1"/>
        <rFont val="Times New Roman"/>
        <family val="1"/>
        <charset val="204"/>
      </rPr>
      <t xml:space="preserve">  (Два миллиона</t>
    </r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</si>
</sst>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164" formatCode="_-* #,##0\ _р_._-;\-* #,##0\ _р_._-;_-* &quot;-&quot;\ _р_._-;_-@_-"/>
    <numFmt numFmtId="165" formatCode="#,##0_р_."/>
    <numFmt numFmtId="166" formatCode="#,##0.0_р_."/>
    <numFmt numFmtId="167" formatCode="#,##0.0"/>
    <numFmt numFmtId="168" formatCode="#,##0.0\ _р_."/>
    <numFmt numFmtId="169" formatCode="#,##0\ _р_.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Border="1"/>
    <xf numFmtId="165" fontId="3" fillId="2" borderId="0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5" fontId="3" fillId="2" borderId="3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67" fontId="1" fillId="2" borderId="7" xfId="0" applyNumberFormat="1" applyFont="1" applyFill="1" applyBorder="1" applyAlignment="1">
      <alignment horizontal="center" vertical="top" wrapText="1"/>
    </xf>
    <xf numFmtId="165" fontId="3" fillId="2" borderId="7" xfId="0" applyNumberFormat="1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166" fontId="1" fillId="2" borderId="7" xfId="0" applyNumberFormat="1" applyFont="1" applyFill="1" applyBorder="1" applyAlignment="1">
      <alignment horizontal="center" vertical="top" wrapText="1"/>
    </xf>
    <xf numFmtId="165" fontId="1" fillId="2" borderId="7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165" fontId="1" fillId="2" borderId="15" xfId="0" applyNumberFormat="1" applyFont="1" applyFill="1" applyBorder="1" applyAlignment="1">
      <alignment horizontal="center" vertical="top" wrapText="1"/>
    </xf>
    <xf numFmtId="166" fontId="1" fillId="2" borderId="15" xfId="0" applyNumberFormat="1" applyFont="1" applyFill="1" applyBorder="1" applyAlignment="1">
      <alignment horizontal="center" vertical="top" wrapText="1"/>
    </xf>
    <xf numFmtId="165" fontId="1" fillId="2" borderId="16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168" fontId="1" fillId="2" borderId="7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/>
    <xf numFmtId="0" fontId="1" fillId="2" borderId="5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textRotation="90" wrapText="1"/>
    </xf>
    <xf numFmtId="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top" wrapText="1"/>
    </xf>
    <xf numFmtId="168" fontId="6" fillId="2" borderId="1" xfId="0" applyNumberFormat="1" applyFont="1" applyFill="1" applyBorder="1" applyAlignment="1">
      <alignment horizontal="center" vertical="top" wrapText="1"/>
    </xf>
    <xf numFmtId="165" fontId="8" fillId="2" borderId="3" xfId="0" applyNumberFormat="1" applyFont="1" applyFill="1" applyBorder="1" applyAlignment="1">
      <alignment horizontal="center" vertical="top" wrapText="1"/>
    </xf>
    <xf numFmtId="169" fontId="8" fillId="2" borderId="1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65" fontId="8" fillId="2" borderId="2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165" fontId="6" fillId="2" borderId="7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9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164" fontId="1" fillId="2" borderId="7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169" fontId="1" fillId="2" borderId="7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horizontal="center" vertical="center" textRotation="90" wrapText="1"/>
    </xf>
    <xf numFmtId="0" fontId="6" fillId="2" borderId="21" xfId="0" applyFont="1" applyFill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textRotation="90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8"/>
  <sheetViews>
    <sheetView tabSelected="1" zoomScale="80" zoomScaleNormal="80" workbookViewId="0">
      <selection activeCell="J47" sqref="J47"/>
    </sheetView>
  </sheetViews>
  <sheetFormatPr defaultRowHeight="14.4"/>
  <cols>
    <col min="1" max="1" width="10.5546875" customWidth="1"/>
    <col min="2" max="2" width="6.33203125" customWidth="1"/>
    <col min="3" max="3" width="65.77734375" customWidth="1"/>
    <col min="4" max="4" width="12.77734375" customWidth="1"/>
    <col min="5" max="5" width="18.77734375" customWidth="1"/>
    <col min="6" max="6" width="12.109375" customWidth="1"/>
    <col min="7" max="7" width="11.33203125" customWidth="1"/>
    <col min="8" max="8" width="8.77734375" customWidth="1"/>
    <col min="9" max="9" width="14.6640625" customWidth="1"/>
    <col min="10" max="10" width="20.44140625" customWidth="1"/>
    <col min="11" max="11" width="18.77734375" customWidth="1"/>
    <col min="12" max="12" width="23" customWidth="1"/>
  </cols>
  <sheetData>
    <row r="1" spans="2:14" ht="16.2" customHeight="1">
      <c r="B1" s="1" t="s">
        <v>0</v>
      </c>
      <c r="C1" s="5" t="s">
        <v>159</v>
      </c>
      <c r="D1" s="5"/>
      <c r="E1" s="5"/>
      <c r="F1" s="5"/>
      <c r="G1" s="5"/>
      <c r="H1" s="5"/>
      <c r="I1" s="5"/>
      <c r="J1" s="5" t="s">
        <v>399</v>
      </c>
      <c r="K1" s="4"/>
      <c r="L1" s="5"/>
    </row>
    <row r="2" spans="2:14" ht="15" customHeight="1">
      <c r="B2" s="1"/>
      <c r="C2" s="5" t="s">
        <v>400</v>
      </c>
      <c r="D2" s="5"/>
      <c r="E2" s="4"/>
      <c r="F2" s="5"/>
      <c r="G2" s="5"/>
      <c r="H2" s="5"/>
      <c r="I2" s="5"/>
      <c r="J2" s="5" t="s">
        <v>403</v>
      </c>
      <c r="K2" s="4"/>
      <c r="L2" s="4"/>
    </row>
    <row r="3" spans="2:14" ht="15.6" customHeight="1">
      <c r="B3" s="1"/>
      <c r="C3" s="5" t="s">
        <v>401</v>
      </c>
      <c r="D3" s="5"/>
      <c r="E3" s="4"/>
      <c r="F3" s="5"/>
      <c r="G3" s="5"/>
      <c r="H3" s="5"/>
      <c r="I3" s="5"/>
      <c r="J3" s="5" t="s">
        <v>404</v>
      </c>
      <c r="K3" s="4"/>
      <c r="L3" s="4"/>
    </row>
    <row r="4" spans="2:14" ht="13.2" customHeight="1">
      <c r="B4" s="1"/>
      <c r="C4" s="4" t="s">
        <v>402</v>
      </c>
      <c r="D4" s="4"/>
      <c r="E4" s="5"/>
      <c r="F4" s="5"/>
      <c r="G4" s="5"/>
      <c r="H4" s="5"/>
      <c r="I4" s="5"/>
      <c r="J4" s="5" t="s">
        <v>405</v>
      </c>
      <c r="K4" s="4"/>
      <c r="L4" s="4"/>
    </row>
    <row r="5" spans="2:14" ht="7.8" customHeight="1">
      <c r="B5" s="1"/>
      <c r="C5" s="5"/>
      <c r="D5" s="5"/>
      <c r="E5" s="5"/>
      <c r="F5" s="5"/>
      <c r="G5" s="5"/>
      <c r="H5" s="5"/>
      <c r="I5" s="5"/>
      <c r="J5" s="5"/>
      <c r="K5" s="4"/>
      <c r="L5" s="4"/>
    </row>
    <row r="6" spans="2:14" ht="15.6" hidden="1">
      <c r="B6" s="6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4" ht="12.75" customHeight="1">
      <c r="B7" s="2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4" ht="14.25" customHeight="1">
      <c r="B8" s="2"/>
      <c r="C8" s="5"/>
      <c r="D8" s="4"/>
      <c r="E8" s="4" t="s">
        <v>52</v>
      </c>
      <c r="F8" s="4"/>
      <c r="G8" s="4"/>
      <c r="H8" s="4"/>
      <c r="I8" s="4"/>
      <c r="J8" s="4"/>
      <c r="K8" s="5"/>
      <c r="L8" s="5"/>
    </row>
    <row r="9" spans="2:14" ht="16.2" customHeight="1">
      <c r="B9" s="2"/>
      <c r="C9" s="5"/>
      <c r="D9" s="4" t="s">
        <v>406</v>
      </c>
      <c r="E9" s="4"/>
      <c r="F9" s="4"/>
      <c r="G9" s="4"/>
      <c r="H9" s="4"/>
      <c r="I9" s="4"/>
      <c r="J9" s="4"/>
      <c r="K9" s="5"/>
      <c r="L9" s="5"/>
    </row>
    <row r="10" spans="2:14" ht="15" customHeight="1">
      <c r="B10" s="2"/>
      <c r="C10" s="5"/>
      <c r="D10" s="4"/>
      <c r="E10" s="4"/>
      <c r="F10" s="4"/>
      <c r="G10" s="4"/>
      <c r="H10" s="4"/>
      <c r="I10" s="5" t="s">
        <v>410</v>
      </c>
      <c r="J10" s="5"/>
      <c r="K10" s="5"/>
      <c r="L10" s="5"/>
      <c r="M10" s="149"/>
      <c r="N10" s="149"/>
    </row>
    <row r="11" spans="2:14" ht="17.25" customHeight="1">
      <c r="B11" s="2" t="s">
        <v>2</v>
      </c>
      <c r="C11" s="5"/>
      <c r="D11" s="4"/>
      <c r="E11" s="4"/>
      <c r="F11" s="4"/>
      <c r="G11" s="4"/>
      <c r="H11" s="4"/>
      <c r="I11" s="5" t="s">
        <v>409</v>
      </c>
      <c r="J11" s="5"/>
      <c r="K11" s="5"/>
      <c r="L11" s="5"/>
      <c r="M11" s="149"/>
      <c r="N11" s="149"/>
    </row>
    <row r="12" spans="2:14" ht="9" customHeight="1">
      <c r="B12" s="150"/>
      <c r="C12" s="150" t="s">
        <v>377</v>
      </c>
      <c r="D12" s="150" t="s">
        <v>378</v>
      </c>
      <c r="E12" s="150" t="s">
        <v>379</v>
      </c>
      <c r="F12" s="152" t="s">
        <v>88</v>
      </c>
      <c r="G12" s="155" t="s">
        <v>89</v>
      </c>
      <c r="H12" s="152" t="s">
        <v>176</v>
      </c>
      <c r="I12" s="151" t="s">
        <v>398</v>
      </c>
      <c r="J12" s="158" t="s">
        <v>380</v>
      </c>
      <c r="K12" s="135"/>
      <c r="L12" s="151" t="s">
        <v>383</v>
      </c>
    </row>
    <row r="13" spans="2:14" ht="13.5" customHeight="1">
      <c r="B13" s="150"/>
      <c r="C13" s="150"/>
      <c r="D13" s="150"/>
      <c r="E13" s="150"/>
      <c r="F13" s="153"/>
      <c r="G13" s="156"/>
      <c r="H13" s="153"/>
      <c r="I13" s="151"/>
      <c r="J13" s="158"/>
      <c r="K13" s="136" t="s">
        <v>381</v>
      </c>
      <c r="L13" s="151"/>
    </row>
    <row r="14" spans="2:14" ht="13.2" customHeight="1">
      <c r="B14" s="150"/>
      <c r="C14" s="150"/>
      <c r="D14" s="150"/>
      <c r="E14" s="150"/>
      <c r="F14" s="153"/>
      <c r="G14" s="156"/>
      <c r="H14" s="153"/>
      <c r="I14" s="151"/>
      <c r="J14" s="158"/>
      <c r="K14" s="136" t="s">
        <v>382</v>
      </c>
      <c r="L14" s="151"/>
    </row>
    <row r="15" spans="2:14" ht="6" customHeight="1">
      <c r="B15" s="150"/>
      <c r="C15" s="150"/>
      <c r="D15" s="150"/>
      <c r="E15" s="150"/>
      <c r="F15" s="154"/>
      <c r="G15" s="157"/>
      <c r="H15" s="154"/>
      <c r="I15" s="151"/>
      <c r="J15" s="158"/>
      <c r="K15" s="138"/>
      <c r="L15" s="151"/>
    </row>
    <row r="16" spans="2:14" ht="14.4" customHeight="1">
      <c r="B16" s="10">
        <v>1</v>
      </c>
      <c r="C16" s="10" t="s">
        <v>18</v>
      </c>
      <c r="D16" s="10">
        <v>1</v>
      </c>
      <c r="E16" s="10" t="s">
        <v>361</v>
      </c>
      <c r="F16" s="10" t="s">
        <v>102</v>
      </c>
      <c r="G16" s="10">
        <v>2</v>
      </c>
      <c r="H16" s="142"/>
      <c r="I16" s="10">
        <v>6.95</v>
      </c>
      <c r="J16" s="12">
        <f t="shared" ref="J16:J20" si="0">SUM(I16*17697)</f>
        <v>122994.15000000001</v>
      </c>
      <c r="K16" s="140">
        <v>17609</v>
      </c>
      <c r="L16" s="12">
        <f>SUM(J16+K16)</f>
        <v>140603.15000000002</v>
      </c>
    </row>
    <row r="17" spans="2:12" ht="19.8" customHeight="1">
      <c r="B17" s="10">
        <v>2</v>
      </c>
      <c r="C17" s="10" t="s">
        <v>384</v>
      </c>
      <c r="D17" s="10">
        <v>1</v>
      </c>
      <c r="E17" s="10" t="s">
        <v>362</v>
      </c>
      <c r="F17" s="10" t="s">
        <v>102</v>
      </c>
      <c r="G17" s="141" t="s">
        <v>91</v>
      </c>
      <c r="H17" s="141"/>
      <c r="I17" s="10">
        <v>6.6</v>
      </c>
      <c r="J17" s="12">
        <f t="shared" si="0"/>
        <v>116800.2</v>
      </c>
      <c r="K17" s="10">
        <v>11680</v>
      </c>
      <c r="L17" s="12">
        <f t="shared" ref="L17:L80" si="1">SUM(J17+K17)</f>
        <v>128480.2</v>
      </c>
    </row>
    <row r="18" spans="2:12" ht="51.6" hidden="1" customHeight="1">
      <c r="B18" s="8">
        <v>3</v>
      </c>
      <c r="C18" s="8"/>
      <c r="D18" s="8"/>
      <c r="E18" s="46"/>
      <c r="F18" s="8"/>
      <c r="G18" s="16"/>
      <c r="H18" s="16"/>
      <c r="I18" s="8"/>
      <c r="J18" s="11"/>
      <c r="K18" s="8"/>
      <c r="L18" s="12">
        <f t="shared" si="1"/>
        <v>0</v>
      </c>
    </row>
    <row r="19" spans="2:12" ht="18.600000000000001" customHeight="1">
      <c r="B19" s="10">
        <v>3</v>
      </c>
      <c r="C19" s="10" t="s">
        <v>385</v>
      </c>
      <c r="D19" s="10">
        <v>1</v>
      </c>
      <c r="E19" s="10" t="s">
        <v>333</v>
      </c>
      <c r="F19" s="10" t="s">
        <v>192</v>
      </c>
      <c r="G19" s="10">
        <v>2</v>
      </c>
      <c r="H19" s="145"/>
      <c r="I19" s="10">
        <v>5.95</v>
      </c>
      <c r="J19" s="12">
        <f t="shared" si="0"/>
        <v>105297.15000000001</v>
      </c>
      <c r="K19" s="10">
        <v>10530</v>
      </c>
      <c r="L19" s="12">
        <f t="shared" si="1"/>
        <v>115827.15000000001</v>
      </c>
    </row>
    <row r="20" spans="2:12" ht="17.399999999999999" customHeight="1">
      <c r="B20" s="10">
        <v>4</v>
      </c>
      <c r="C20" s="10" t="s">
        <v>386</v>
      </c>
      <c r="D20" s="10">
        <v>1</v>
      </c>
      <c r="E20" s="10" t="s">
        <v>363</v>
      </c>
      <c r="F20" s="10" t="s">
        <v>192</v>
      </c>
      <c r="G20" s="10">
        <v>2</v>
      </c>
      <c r="H20" s="10"/>
      <c r="I20" s="10">
        <v>5.79</v>
      </c>
      <c r="J20" s="12">
        <f t="shared" si="0"/>
        <v>102465.63</v>
      </c>
      <c r="K20" s="10">
        <v>10246</v>
      </c>
      <c r="L20" s="12">
        <f t="shared" si="1"/>
        <v>112711.63</v>
      </c>
    </row>
    <row r="21" spans="2:12" ht="42" hidden="1" customHeight="1">
      <c r="B21" s="8"/>
      <c r="C21" s="8"/>
      <c r="D21" s="8"/>
      <c r="E21" s="8"/>
      <c r="F21" s="8"/>
      <c r="G21" s="8"/>
      <c r="H21" s="8"/>
      <c r="I21" s="8"/>
      <c r="J21" s="11"/>
      <c r="K21" s="8"/>
      <c r="L21" s="12">
        <f t="shared" si="1"/>
        <v>0</v>
      </c>
    </row>
    <row r="22" spans="2:12" ht="18" customHeight="1">
      <c r="B22" s="142">
        <v>5</v>
      </c>
      <c r="C22" s="10" t="s">
        <v>387</v>
      </c>
      <c r="D22" s="10">
        <v>1</v>
      </c>
      <c r="E22" s="142" t="s">
        <v>104</v>
      </c>
      <c r="F22" s="142" t="s">
        <v>95</v>
      </c>
      <c r="G22" s="142">
        <v>2</v>
      </c>
      <c r="H22" s="142"/>
      <c r="I22" s="142">
        <v>4.83</v>
      </c>
      <c r="J22" s="12">
        <f>SUM(I22*17697)</f>
        <v>85476.51</v>
      </c>
      <c r="K22" s="143">
        <v>12971</v>
      </c>
      <c r="L22" s="12">
        <f t="shared" si="1"/>
        <v>98447.51</v>
      </c>
    </row>
    <row r="23" spans="2:12" ht="14.4" customHeight="1">
      <c r="B23" s="142">
        <v>6</v>
      </c>
      <c r="C23" s="10" t="s">
        <v>352</v>
      </c>
      <c r="D23" s="142">
        <v>1</v>
      </c>
      <c r="E23" s="10" t="s">
        <v>364</v>
      </c>
      <c r="F23" s="142" t="s">
        <v>95</v>
      </c>
      <c r="G23" s="142">
        <v>2</v>
      </c>
      <c r="H23" s="142"/>
      <c r="I23" s="142">
        <v>4.83</v>
      </c>
      <c r="J23" s="144">
        <f t="shared" ref="J23" si="2">SUM(I23*17697)</f>
        <v>85476.51</v>
      </c>
      <c r="K23" s="142">
        <v>8547</v>
      </c>
      <c r="L23" s="12">
        <f t="shared" si="1"/>
        <v>94023.51</v>
      </c>
    </row>
    <row r="24" spans="2:12" ht="31.8" hidden="1" customHeight="1">
      <c r="B24" s="61"/>
      <c r="C24" s="8"/>
      <c r="D24" s="8"/>
      <c r="E24" s="8"/>
      <c r="F24" s="8"/>
      <c r="G24" s="8"/>
      <c r="H24" s="8"/>
      <c r="I24" s="8"/>
      <c r="J24" s="11"/>
      <c r="K24" s="8"/>
      <c r="L24" s="12">
        <f t="shared" si="1"/>
        <v>0</v>
      </c>
    </row>
    <row r="25" spans="2:12" ht="26.4" hidden="1" customHeight="1">
      <c r="B25" s="13"/>
      <c r="C25" s="8"/>
      <c r="D25" s="8"/>
      <c r="E25" s="46"/>
      <c r="F25" s="8"/>
      <c r="G25" s="8"/>
      <c r="H25" s="8"/>
      <c r="I25" s="8"/>
      <c r="J25" s="11"/>
      <c r="K25" s="8"/>
      <c r="L25" s="12">
        <f t="shared" si="1"/>
        <v>0</v>
      </c>
    </row>
    <row r="26" spans="2:12" ht="54" hidden="1" customHeight="1">
      <c r="B26" s="13"/>
      <c r="C26" s="8"/>
      <c r="D26" s="8"/>
      <c r="E26" s="8"/>
      <c r="F26" s="8"/>
      <c r="G26" s="8"/>
      <c r="H26" s="8"/>
      <c r="I26" s="8"/>
      <c r="J26" s="11"/>
      <c r="K26" s="8"/>
      <c r="L26" s="12">
        <f t="shared" si="1"/>
        <v>0</v>
      </c>
    </row>
    <row r="27" spans="2:12" ht="15.6" hidden="1" customHeight="1">
      <c r="B27" s="13"/>
      <c r="C27" s="8"/>
      <c r="D27" s="8"/>
      <c r="E27" s="8"/>
      <c r="F27" s="8"/>
      <c r="G27" s="8"/>
      <c r="H27" s="8"/>
      <c r="I27" s="8"/>
      <c r="J27" s="11"/>
      <c r="K27" s="8"/>
      <c r="L27" s="12">
        <f t="shared" si="1"/>
        <v>0</v>
      </c>
    </row>
    <row r="28" spans="2:12" ht="55.2" hidden="1" customHeight="1">
      <c r="B28" s="8"/>
      <c r="C28" s="8"/>
      <c r="D28" s="8"/>
      <c r="E28" s="8"/>
      <c r="F28" s="8"/>
      <c r="G28" s="8"/>
      <c r="H28" s="8"/>
      <c r="I28" s="8"/>
      <c r="J28" s="11"/>
      <c r="K28" s="13"/>
      <c r="L28" s="12">
        <f t="shared" si="1"/>
        <v>0</v>
      </c>
    </row>
    <row r="29" spans="2:12" ht="18" customHeight="1">
      <c r="B29" s="139">
        <v>7</v>
      </c>
      <c r="C29" s="10" t="s">
        <v>353</v>
      </c>
      <c r="D29" s="10">
        <v>1</v>
      </c>
      <c r="E29" s="10" t="s">
        <v>222</v>
      </c>
      <c r="F29" s="10" t="s">
        <v>95</v>
      </c>
      <c r="G29" s="10">
        <v>2</v>
      </c>
      <c r="H29" s="10"/>
      <c r="I29" s="10">
        <v>4.2300000000000004</v>
      </c>
      <c r="J29" s="12">
        <f t="shared" ref="J29" si="3">SUM(I29*17697)</f>
        <v>74858.310000000012</v>
      </c>
      <c r="K29" s="10">
        <v>7486</v>
      </c>
      <c r="L29" s="12">
        <f t="shared" si="1"/>
        <v>82344.310000000012</v>
      </c>
    </row>
    <row r="30" spans="2:12" ht="39" hidden="1" customHeight="1">
      <c r="B30" s="13"/>
      <c r="C30" s="8"/>
      <c r="D30" s="8"/>
      <c r="E30" s="13"/>
      <c r="F30" s="8"/>
      <c r="G30" s="8"/>
      <c r="H30" s="8"/>
      <c r="I30" s="8"/>
      <c r="J30" s="11"/>
      <c r="K30" s="13"/>
      <c r="L30" s="12">
        <f t="shared" si="1"/>
        <v>0</v>
      </c>
    </row>
    <row r="31" spans="2:12" ht="15.6" hidden="1" customHeight="1">
      <c r="B31" s="8"/>
      <c r="C31" s="8"/>
      <c r="D31" s="8"/>
      <c r="E31" s="13"/>
      <c r="F31" s="8"/>
      <c r="G31" s="8"/>
      <c r="H31" s="8"/>
      <c r="I31" s="8"/>
      <c r="J31" s="11"/>
      <c r="K31" s="8"/>
      <c r="L31" s="12">
        <f t="shared" si="1"/>
        <v>0</v>
      </c>
    </row>
    <row r="32" spans="2:12" ht="15.6" hidden="1" customHeight="1">
      <c r="B32" s="8"/>
      <c r="C32" s="8"/>
      <c r="D32" s="8"/>
      <c r="E32" s="13"/>
      <c r="F32" s="8"/>
      <c r="G32" s="8"/>
      <c r="H32" s="8"/>
      <c r="I32" s="8"/>
      <c r="J32" s="11"/>
      <c r="K32" s="8"/>
      <c r="L32" s="12">
        <f t="shared" si="1"/>
        <v>0</v>
      </c>
    </row>
    <row r="33" spans="2:12" ht="15.6" hidden="1" customHeight="1">
      <c r="B33" s="8"/>
      <c r="C33" s="8"/>
      <c r="D33" s="8"/>
      <c r="E33" s="13"/>
      <c r="F33" s="8"/>
      <c r="G33" s="8"/>
      <c r="H33" s="8"/>
      <c r="I33" s="8"/>
      <c r="J33" s="11"/>
      <c r="K33" s="8"/>
      <c r="L33" s="12">
        <f t="shared" si="1"/>
        <v>0</v>
      </c>
    </row>
    <row r="34" spans="2:12" ht="15.6" hidden="1" customHeight="1">
      <c r="B34" s="8"/>
      <c r="C34" s="8"/>
      <c r="D34" s="8"/>
      <c r="E34" s="13"/>
      <c r="F34" s="8"/>
      <c r="G34" s="8"/>
      <c r="H34" s="8"/>
      <c r="I34" s="8"/>
      <c r="J34" s="11"/>
      <c r="K34" s="8"/>
      <c r="L34" s="12">
        <f t="shared" si="1"/>
        <v>0</v>
      </c>
    </row>
    <row r="35" spans="2:12" ht="15.6" hidden="1" customHeight="1">
      <c r="B35" s="8"/>
      <c r="C35" s="8"/>
      <c r="D35" s="8"/>
      <c r="E35" s="13"/>
      <c r="F35" s="8"/>
      <c r="G35" s="8"/>
      <c r="H35" s="8"/>
      <c r="I35" s="8"/>
      <c r="J35" s="11"/>
      <c r="K35" s="8"/>
      <c r="L35" s="12">
        <f t="shared" si="1"/>
        <v>0</v>
      </c>
    </row>
    <row r="36" spans="2:12" ht="15.6" hidden="1" customHeight="1">
      <c r="B36" s="8"/>
      <c r="C36" s="8"/>
      <c r="D36" s="8"/>
      <c r="E36" s="8"/>
      <c r="F36" s="8"/>
      <c r="G36" s="8"/>
      <c r="H36" s="8"/>
      <c r="I36" s="8"/>
      <c r="J36" s="11"/>
      <c r="K36" s="8"/>
      <c r="L36" s="12">
        <f t="shared" si="1"/>
        <v>0</v>
      </c>
    </row>
    <row r="37" spans="2:12" ht="14.4" customHeight="1">
      <c r="B37" s="10">
        <v>8</v>
      </c>
      <c r="C37" s="10" t="s">
        <v>114</v>
      </c>
      <c r="D37" s="10">
        <v>1</v>
      </c>
      <c r="E37" s="10" t="s">
        <v>365</v>
      </c>
      <c r="F37" s="10" t="s">
        <v>95</v>
      </c>
      <c r="G37" s="10">
        <v>2</v>
      </c>
      <c r="H37" s="10"/>
      <c r="I37" s="10">
        <v>4.2699999999999996</v>
      </c>
      <c r="J37" s="12">
        <f t="shared" ref="J37" si="4">SUM(I37*17697)</f>
        <v>75566.189999999988</v>
      </c>
      <c r="K37" s="10">
        <v>7557</v>
      </c>
      <c r="L37" s="12">
        <f t="shared" si="1"/>
        <v>83123.189999999988</v>
      </c>
    </row>
    <row r="38" spans="2:12" ht="54" hidden="1" customHeight="1">
      <c r="B38" s="13"/>
      <c r="C38" s="8"/>
      <c r="D38" s="8"/>
      <c r="E38" s="8"/>
      <c r="F38" s="13"/>
      <c r="G38" s="13"/>
      <c r="H38" s="13"/>
      <c r="I38" s="13"/>
      <c r="J38" s="11"/>
      <c r="K38" s="8"/>
      <c r="L38" s="12">
        <f t="shared" si="1"/>
        <v>0</v>
      </c>
    </row>
    <row r="39" spans="2:12" ht="19.2" customHeight="1">
      <c r="B39" s="10">
        <v>9</v>
      </c>
      <c r="C39" s="10" t="s">
        <v>131</v>
      </c>
      <c r="D39" s="10">
        <v>1</v>
      </c>
      <c r="E39" s="10" t="s">
        <v>366</v>
      </c>
      <c r="F39" s="10" t="s">
        <v>186</v>
      </c>
      <c r="G39" s="10">
        <v>2</v>
      </c>
      <c r="H39" s="10"/>
      <c r="I39" s="10">
        <v>4.83</v>
      </c>
      <c r="J39" s="12">
        <f t="shared" ref="J39" si="5">SUM(I39*17697)</f>
        <v>85476.51</v>
      </c>
      <c r="K39" s="10">
        <v>8547</v>
      </c>
      <c r="L39" s="12">
        <f t="shared" si="1"/>
        <v>94023.51</v>
      </c>
    </row>
    <row r="40" spans="2:12" ht="18" customHeight="1">
      <c r="B40" s="10">
        <v>10</v>
      </c>
      <c r="C40" s="10" t="s">
        <v>131</v>
      </c>
      <c r="D40" s="10">
        <v>0.5</v>
      </c>
      <c r="E40" s="10" t="s">
        <v>367</v>
      </c>
      <c r="F40" s="10" t="s">
        <v>186</v>
      </c>
      <c r="G40" s="10">
        <v>2</v>
      </c>
      <c r="H40" s="10"/>
      <c r="I40" s="10">
        <v>4.2300000000000004</v>
      </c>
      <c r="J40" s="12">
        <f>SUM(I40*17697/2)</f>
        <v>37429.155000000006</v>
      </c>
      <c r="K40" s="10">
        <v>3743</v>
      </c>
      <c r="L40" s="12">
        <f t="shared" si="1"/>
        <v>41172.155000000006</v>
      </c>
    </row>
    <row r="41" spans="2:12" ht="17.399999999999999" customHeight="1">
      <c r="B41" s="10">
        <v>11</v>
      </c>
      <c r="C41" s="10" t="s">
        <v>131</v>
      </c>
      <c r="D41" s="10">
        <v>0.5</v>
      </c>
      <c r="E41" s="10" t="s">
        <v>113</v>
      </c>
      <c r="F41" s="10" t="s">
        <v>186</v>
      </c>
      <c r="G41" s="10">
        <v>2</v>
      </c>
      <c r="H41" s="139"/>
      <c r="I41" s="10">
        <v>4.2699999999999996</v>
      </c>
      <c r="J41" s="12">
        <f>SUM(I41*17697/2)</f>
        <v>37783.094999999994</v>
      </c>
      <c r="K41" s="10">
        <v>3778</v>
      </c>
      <c r="L41" s="12">
        <f t="shared" si="1"/>
        <v>41561.094999999994</v>
      </c>
    </row>
    <row r="42" spans="2:12" ht="15.6" customHeight="1">
      <c r="B42" s="10">
        <v>12</v>
      </c>
      <c r="C42" s="10" t="s">
        <v>394</v>
      </c>
      <c r="D42" s="10">
        <v>1</v>
      </c>
      <c r="E42" s="10" t="s">
        <v>368</v>
      </c>
      <c r="F42" s="10" t="s">
        <v>95</v>
      </c>
      <c r="G42" s="10">
        <v>3</v>
      </c>
      <c r="H42" s="10"/>
      <c r="I42" s="10">
        <v>3.5</v>
      </c>
      <c r="J42" s="12">
        <f t="shared" ref="J42" si="6">SUM(I42*17697)</f>
        <v>61939.5</v>
      </c>
      <c r="K42" s="10">
        <v>6193</v>
      </c>
      <c r="L42" s="12">
        <f t="shared" si="1"/>
        <v>68132.5</v>
      </c>
    </row>
    <row r="43" spans="2:12" ht="15" customHeight="1">
      <c r="B43" s="10">
        <v>13</v>
      </c>
      <c r="C43" s="10" t="s">
        <v>395</v>
      </c>
      <c r="D43" s="10">
        <v>1</v>
      </c>
      <c r="E43" s="10" t="s">
        <v>228</v>
      </c>
      <c r="F43" s="10" t="s">
        <v>95</v>
      </c>
      <c r="G43" s="10">
        <v>3</v>
      </c>
      <c r="H43" s="10"/>
      <c r="I43" s="10">
        <v>3.54</v>
      </c>
      <c r="J43" s="12">
        <f t="shared" ref="J43" si="7">SUM(I43*17697)</f>
        <v>62647.38</v>
      </c>
      <c r="K43" s="10">
        <v>6265</v>
      </c>
      <c r="L43" s="12">
        <f t="shared" si="1"/>
        <v>68912.38</v>
      </c>
    </row>
    <row r="44" spans="2:12" ht="59.4" hidden="1" customHeight="1" thickBot="1">
      <c r="B44" s="17"/>
      <c r="C44" s="8"/>
      <c r="D44" s="8"/>
      <c r="E44" s="8"/>
      <c r="F44" s="8"/>
      <c r="G44" s="8"/>
      <c r="H44" s="8"/>
      <c r="I44" s="8"/>
      <c r="J44" s="11"/>
      <c r="K44" s="8"/>
      <c r="L44" s="12">
        <f t="shared" si="1"/>
        <v>0</v>
      </c>
    </row>
    <row r="45" spans="2:12" ht="27.6" hidden="1" customHeight="1" thickBot="1">
      <c r="B45" s="8"/>
      <c r="C45" s="13"/>
      <c r="D45" s="8"/>
      <c r="E45" s="13"/>
      <c r="F45" s="13"/>
      <c r="G45" s="13"/>
      <c r="H45" s="8"/>
      <c r="I45" s="13"/>
      <c r="J45" s="11"/>
      <c r="K45" s="13"/>
      <c r="L45" s="12">
        <f t="shared" si="1"/>
        <v>0</v>
      </c>
    </row>
    <row r="46" spans="2:12" ht="15.6" hidden="1" customHeight="1">
      <c r="B46" s="8"/>
      <c r="C46" s="8"/>
      <c r="D46" s="13"/>
      <c r="E46" s="8"/>
      <c r="F46" s="8"/>
      <c r="G46" s="8"/>
      <c r="H46" s="8"/>
      <c r="I46" s="8"/>
      <c r="J46" s="14"/>
      <c r="K46" s="13"/>
      <c r="L46" s="12">
        <f t="shared" si="1"/>
        <v>0</v>
      </c>
    </row>
    <row r="47" spans="2:12" ht="19.2" customHeight="1">
      <c r="B47" s="10">
        <v>14</v>
      </c>
      <c r="C47" s="10" t="s">
        <v>357</v>
      </c>
      <c r="D47" s="12">
        <v>1</v>
      </c>
      <c r="E47" s="10" t="s">
        <v>369</v>
      </c>
      <c r="F47" s="10" t="s">
        <v>94</v>
      </c>
      <c r="G47" s="10">
        <v>1</v>
      </c>
      <c r="H47" s="10"/>
      <c r="I47" s="10">
        <v>4.75</v>
      </c>
      <c r="J47" s="12">
        <f t="shared" ref="J47" si="8">SUM(I47*17697)</f>
        <v>84060.75</v>
      </c>
      <c r="K47" s="10">
        <v>8406</v>
      </c>
      <c r="L47" s="12">
        <f t="shared" si="1"/>
        <v>92466.75</v>
      </c>
    </row>
    <row r="48" spans="2:12" ht="20.399999999999999" customHeight="1">
      <c r="B48" s="10">
        <v>15</v>
      </c>
      <c r="C48" s="10" t="s">
        <v>355</v>
      </c>
      <c r="D48" s="10">
        <v>1</v>
      </c>
      <c r="E48" s="10" t="s">
        <v>370</v>
      </c>
      <c r="F48" s="10" t="s">
        <v>94</v>
      </c>
      <c r="G48" s="10">
        <v>1</v>
      </c>
      <c r="H48" s="10"/>
      <c r="I48" s="10">
        <v>4.55</v>
      </c>
      <c r="J48" s="12">
        <f t="shared" ref="J48" si="9">SUM(I48*17697)</f>
        <v>80521.349999999991</v>
      </c>
      <c r="K48" s="10">
        <v>8052</v>
      </c>
      <c r="L48" s="12">
        <f t="shared" si="1"/>
        <v>88573.349999999991</v>
      </c>
    </row>
    <row r="49" spans="2:12" ht="18" customHeight="1">
      <c r="B49" s="10">
        <v>16</v>
      </c>
      <c r="C49" s="10" t="s">
        <v>356</v>
      </c>
      <c r="D49" s="10">
        <v>1</v>
      </c>
      <c r="E49" s="10" t="s">
        <v>371</v>
      </c>
      <c r="F49" s="10" t="s">
        <v>94</v>
      </c>
      <c r="G49" s="10">
        <v>4</v>
      </c>
      <c r="H49" s="10"/>
      <c r="I49" s="10">
        <v>3.64</v>
      </c>
      <c r="J49" s="12">
        <f t="shared" ref="J49:J85" si="10">SUM(I49*17697)</f>
        <v>64417.08</v>
      </c>
      <c r="K49" s="10">
        <v>6442</v>
      </c>
      <c r="L49" s="12">
        <f t="shared" si="1"/>
        <v>70859.08</v>
      </c>
    </row>
    <row r="50" spans="2:12" ht="18.600000000000001" customHeight="1">
      <c r="B50" s="10">
        <v>17</v>
      </c>
      <c r="C50" s="10" t="s">
        <v>388</v>
      </c>
      <c r="D50" s="10">
        <v>0.5</v>
      </c>
      <c r="E50" s="10" t="s">
        <v>371</v>
      </c>
      <c r="F50" s="10" t="s">
        <v>94</v>
      </c>
      <c r="G50" s="10">
        <v>4</v>
      </c>
      <c r="H50" s="10"/>
      <c r="I50" s="10">
        <v>3.64</v>
      </c>
      <c r="J50" s="12">
        <f>SUM(I50*17697/2)</f>
        <v>32208.54</v>
      </c>
      <c r="K50" s="10">
        <v>0</v>
      </c>
      <c r="L50" s="12">
        <f t="shared" si="1"/>
        <v>32208.54</v>
      </c>
    </row>
    <row r="51" spans="2:12" ht="16.2" customHeight="1">
      <c r="B51" s="10">
        <v>18</v>
      </c>
      <c r="C51" s="10" t="s">
        <v>389</v>
      </c>
      <c r="D51" s="10">
        <v>0.5</v>
      </c>
      <c r="E51" s="10" t="s">
        <v>372</v>
      </c>
      <c r="F51" s="10" t="s">
        <v>328</v>
      </c>
      <c r="G51" s="10">
        <v>3</v>
      </c>
      <c r="H51" s="10"/>
      <c r="I51" s="10">
        <v>4.29</v>
      </c>
      <c r="J51" s="12">
        <f t="shared" ref="J51:J55" si="11">SUM(I51*17697/2)</f>
        <v>37960.065000000002</v>
      </c>
      <c r="K51" s="10">
        <v>0</v>
      </c>
      <c r="L51" s="12">
        <f t="shared" si="1"/>
        <v>37960.065000000002</v>
      </c>
    </row>
    <row r="52" spans="2:12" ht="18" customHeight="1">
      <c r="B52" s="10">
        <v>19</v>
      </c>
      <c r="C52" s="10" t="s">
        <v>390</v>
      </c>
      <c r="D52" s="10">
        <v>0.5</v>
      </c>
      <c r="E52" s="10" t="s">
        <v>361</v>
      </c>
      <c r="F52" s="10" t="s">
        <v>94</v>
      </c>
      <c r="G52" s="10">
        <v>2</v>
      </c>
      <c r="H52" s="10"/>
      <c r="I52" s="10">
        <v>4.51</v>
      </c>
      <c r="J52" s="12">
        <f t="shared" si="11"/>
        <v>39906.735000000001</v>
      </c>
      <c r="K52" s="10">
        <v>0</v>
      </c>
      <c r="L52" s="12">
        <f t="shared" si="1"/>
        <v>39906.735000000001</v>
      </c>
    </row>
    <row r="53" spans="2:12" ht="19.2" customHeight="1">
      <c r="B53" s="10">
        <v>20</v>
      </c>
      <c r="C53" s="10" t="s">
        <v>390</v>
      </c>
      <c r="D53" s="10">
        <v>0.5</v>
      </c>
      <c r="E53" s="10" t="s">
        <v>373</v>
      </c>
      <c r="F53" s="10" t="s">
        <v>94</v>
      </c>
      <c r="G53" s="10">
        <v>1</v>
      </c>
      <c r="H53" s="10"/>
      <c r="I53" s="10">
        <v>4.75</v>
      </c>
      <c r="J53" s="12">
        <f t="shared" si="11"/>
        <v>42030.375</v>
      </c>
      <c r="K53" s="10">
        <v>0</v>
      </c>
      <c r="L53" s="12">
        <f t="shared" si="1"/>
        <v>42030.375</v>
      </c>
    </row>
    <row r="54" spans="2:12" ht="30" hidden="1" customHeight="1">
      <c r="B54" s="8"/>
      <c r="C54" s="8"/>
      <c r="D54" s="8"/>
      <c r="E54" s="8"/>
      <c r="F54" s="8"/>
      <c r="G54" s="8"/>
      <c r="H54" s="8"/>
      <c r="I54" s="8"/>
      <c r="J54" s="12">
        <f t="shared" si="11"/>
        <v>0</v>
      </c>
      <c r="K54" s="10">
        <v>0</v>
      </c>
      <c r="L54" s="12">
        <f t="shared" si="1"/>
        <v>0</v>
      </c>
    </row>
    <row r="55" spans="2:12" ht="17.399999999999999" customHeight="1">
      <c r="B55" s="12">
        <v>21</v>
      </c>
      <c r="C55" s="10" t="s">
        <v>391</v>
      </c>
      <c r="D55" s="10">
        <v>0.5</v>
      </c>
      <c r="E55" s="10" t="s">
        <v>374</v>
      </c>
      <c r="F55" s="10" t="s">
        <v>94</v>
      </c>
      <c r="G55" s="10">
        <v>3</v>
      </c>
      <c r="H55" s="10"/>
      <c r="I55" s="10">
        <v>4.21</v>
      </c>
      <c r="J55" s="12">
        <f t="shared" si="11"/>
        <v>37252.184999999998</v>
      </c>
      <c r="K55" s="10">
        <v>0</v>
      </c>
      <c r="L55" s="12">
        <f t="shared" si="1"/>
        <v>37252.184999999998</v>
      </c>
    </row>
    <row r="56" spans="2:12" ht="17.399999999999999" customHeight="1">
      <c r="B56" s="8">
        <v>22</v>
      </c>
      <c r="C56" s="8" t="s">
        <v>392</v>
      </c>
      <c r="D56" s="8">
        <v>1.5</v>
      </c>
      <c r="E56" s="8" t="s">
        <v>375</v>
      </c>
      <c r="F56" s="8" t="s">
        <v>94</v>
      </c>
      <c r="G56" s="8">
        <v>4</v>
      </c>
      <c r="H56" s="8"/>
      <c r="I56" s="8">
        <v>3.85</v>
      </c>
      <c r="J56" s="11">
        <v>102200</v>
      </c>
      <c r="K56" s="8">
        <v>6814</v>
      </c>
      <c r="L56" s="12">
        <f t="shared" si="1"/>
        <v>109014</v>
      </c>
    </row>
    <row r="57" spans="2:12" ht="48.75" hidden="1" customHeight="1">
      <c r="B57" s="8"/>
      <c r="C57" s="8"/>
      <c r="D57" s="8"/>
      <c r="E57" s="8"/>
      <c r="F57" s="8"/>
      <c r="G57" s="8"/>
      <c r="H57" s="8"/>
      <c r="I57" s="8"/>
      <c r="J57" s="11"/>
      <c r="K57" s="8"/>
      <c r="L57" s="12">
        <f t="shared" si="1"/>
        <v>0</v>
      </c>
    </row>
    <row r="58" spans="2:12" ht="27.75" hidden="1" customHeight="1">
      <c r="B58" s="8"/>
      <c r="C58" s="8"/>
      <c r="D58" s="8"/>
      <c r="E58" s="8"/>
      <c r="F58" s="8"/>
      <c r="G58" s="8"/>
      <c r="H58" s="8"/>
      <c r="I58" s="8"/>
      <c r="J58" s="11"/>
      <c r="K58" s="8"/>
      <c r="L58" s="12">
        <f t="shared" si="1"/>
        <v>0</v>
      </c>
    </row>
    <row r="59" spans="2:12" ht="16.2" customHeight="1">
      <c r="B59" s="10">
        <v>23</v>
      </c>
      <c r="C59" s="10" t="s">
        <v>161</v>
      </c>
      <c r="D59" s="10">
        <v>1</v>
      </c>
      <c r="E59" s="10" t="s">
        <v>376</v>
      </c>
      <c r="F59" s="10" t="s">
        <v>97</v>
      </c>
      <c r="G59" s="10"/>
      <c r="H59" s="10"/>
      <c r="I59" s="10">
        <v>3.29</v>
      </c>
      <c r="J59" s="12">
        <f t="shared" ref="J59" si="12">SUM(I59*17697)</f>
        <v>58223.13</v>
      </c>
      <c r="K59" s="10">
        <v>5822</v>
      </c>
      <c r="L59" s="12">
        <f t="shared" si="1"/>
        <v>64045.13</v>
      </c>
    </row>
    <row r="60" spans="2:12" ht="16.8" customHeight="1">
      <c r="B60" s="10">
        <v>24</v>
      </c>
      <c r="C60" s="10" t="s">
        <v>359</v>
      </c>
      <c r="D60" s="10">
        <v>0.5</v>
      </c>
      <c r="E60" s="10" t="s">
        <v>376</v>
      </c>
      <c r="F60" s="10" t="s">
        <v>97</v>
      </c>
      <c r="G60" s="10"/>
      <c r="H60" s="10"/>
      <c r="I60" s="10">
        <v>3.29</v>
      </c>
      <c r="J60" s="12">
        <f>SUM(I60*17697/2)</f>
        <v>29111.564999999999</v>
      </c>
      <c r="K60" s="10">
        <v>0</v>
      </c>
      <c r="L60" s="12">
        <f t="shared" si="1"/>
        <v>29111.564999999999</v>
      </c>
    </row>
    <row r="61" spans="2:12" ht="51" hidden="1" customHeight="1">
      <c r="B61" s="10"/>
      <c r="C61" s="10"/>
      <c r="D61" s="10">
        <v>1.5</v>
      </c>
      <c r="E61" s="10"/>
      <c r="F61" s="10" t="s">
        <v>97</v>
      </c>
      <c r="G61" s="10"/>
      <c r="H61" s="10"/>
      <c r="I61" s="10"/>
      <c r="J61" s="12">
        <f t="shared" ref="J61" si="13">SUM(I61*17697)</f>
        <v>0</v>
      </c>
      <c r="K61" s="10">
        <v>0</v>
      </c>
      <c r="L61" s="12">
        <f t="shared" si="1"/>
        <v>0</v>
      </c>
    </row>
    <row r="62" spans="2:12" ht="17.399999999999999" customHeight="1">
      <c r="B62" s="10">
        <v>25</v>
      </c>
      <c r="C62" s="10" t="s">
        <v>359</v>
      </c>
      <c r="D62" s="10">
        <v>0.5</v>
      </c>
      <c r="E62" s="139"/>
      <c r="F62" s="10" t="s">
        <v>97</v>
      </c>
      <c r="G62" s="10"/>
      <c r="H62" s="10"/>
      <c r="I62" s="10">
        <v>2.94</v>
      </c>
      <c r="J62" s="12">
        <f>SUM(I62*17697/2)</f>
        <v>26014.59</v>
      </c>
      <c r="K62" s="10">
        <v>0</v>
      </c>
      <c r="L62" s="12">
        <f t="shared" si="1"/>
        <v>26014.59</v>
      </c>
    </row>
    <row r="63" spans="2:12" ht="16.2" customHeight="1">
      <c r="B63" s="8">
        <v>26</v>
      </c>
      <c r="C63" s="8" t="s">
        <v>393</v>
      </c>
      <c r="D63" s="8">
        <v>0.5</v>
      </c>
      <c r="E63" s="8" t="s">
        <v>115</v>
      </c>
      <c r="F63" s="8" t="s">
        <v>97</v>
      </c>
      <c r="G63" s="8"/>
      <c r="H63" s="8"/>
      <c r="I63" s="8">
        <v>3.08</v>
      </c>
      <c r="J63" s="11">
        <f>SUM(I63*17697/2)</f>
        <v>27253.38</v>
      </c>
      <c r="K63" s="8">
        <v>2726</v>
      </c>
      <c r="L63" s="12">
        <f t="shared" si="1"/>
        <v>29979.38</v>
      </c>
    </row>
    <row r="64" spans="2:12" ht="32.25" hidden="1" customHeight="1">
      <c r="B64" s="8"/>
      <c r="C64" s="8"/>
      <c r="D64" s="8"/>
      <c r="E64" s="8"/>
      <c r="F64" s="8"/>
      <c r="G64" s="8"/>
      <c r="H64" s="8"/>
      <c r="I64" s="8"/>
      <c r="J64" s="11">
        <f t="shared" ref="J64:J65" si="14">SUM(I64*17697)</f>
        <v>0</v>
      </c>
      <c r="K64" s="8"/>
      <c r="L64" s="12">
        <f t="shared" si="1"/>
        <v>0</v>
      </c>
    </row>
    <row r="65" spans="2:12" ht="32.25" hidden="1" customHeight="1" thickBot="1">
      <c r="B65" s="8"/>
      <c r="C65" s="8"/>
      <c r="D65" s="8"/>
      <c r="E65" s="8"/>
      <c r="F65" s="8"/>
      <c r="G65" s="8"/>
      <c r="H65" s="8"/>
      <c r="I65" s="8"/>
      <c r="J65" s="11">
        <f t="shared" si="14"/>
        <v>0</v>
      </c>
      <c r="K65" s="8"/>
      <c r="L65" s="12">
        <f t="shared" si="1"/>
        <v>0</v>
      </c>
    </row>
    <row r="66" spans="2:12" ht="16.8" customHeight="1">
      <c r="B66" s="8">
        <v>27</v>
      </c>
      <c r="C66" s="8" t="s">
        <v>393</v>
      </c>
      <c r="D66" s="8">
        <v>0.5</v>
      </c>
      <c r="E66" s="8" t="s">
        <v>360</v>
      </c>
      <c r="F66" s="8" t="s">
        <v>97</v>
      </c>
      <c r="G66" s="8"/>
      <c r="H66" s="8"/>
      <c r="I66" s="8">
        <v>3.04</v>
      </c>
      <c r="J66" s="11">
        <f>SUM(I66*17697/2)</f>
        <v>26899.439999999999</v>
      </c>
      <c r="K66" s="8">
        <v>0</v>
      </c>
      <c r="L66" s="12">
        <f t="shared" si="1"/>
        <v>26899.439999999999</v>
      </c>
    </row>
    <row r="67" spans="2:12" ht="16.2" hidden="1" customHeight="1" thickBot="1">
      <c r="B67" s="8"/>
      <c r="C67" s="8"/>
      <c r="D67" s="8"/>
      <c r="E67" s="8"/>
      <c r="F67" s="8"/>
      <c r="G67" s="8"/>
      <c r="H67" s="8"/>
      <c r="I67" s="8"/>
      <c r="J67" s="11"/>
      <c r="K67" s="8"/>
      <c r="L67" s="12">
        <f t="shared" si="1"/>
        <v>0</v>
      </c>
    </row>
    <row r="68" spans="2:12" ht="16.2" hidden="1" customHeight="1" thickBot="1">
      <c r="B68" s="8"/>
      <c r="C68" s="8"/>
      <c r="D68" s="8"/>
      <c r="E68" s="8"/>
      <c r="F68" s="8"/>
      <c r="G68" s="8"/>
      <c r="H68" s="8"/>
      <c r="I68" s="8"/>
      <c r="J68" s="11"/>
      <c r="K68" s="8"/>
      <c r="L68" s="12">
        <f t="shared" si="1"/>
        <v>0</v>
      </c>
    </row>
    <row r="69" spans="2:12" ht="16.2" hidden="1" customHeight="1" thickBot="1">
      <c r="B69" s="8"/>
      <c r="C69" s="8"/>
      <c r="D69" s="8"/>
      <c r="E69" s="8"/>
      <c r="F69" s="8"/>
      <c r="G69" s="8"/>
      <c r="H69" s="8"/>
      <c r="I69" s="8"/>
      <c r="J69" s="11"/>
      <c r="K69" s="8"/>
      <c r="L69" s="12">
        <f t="shared" si="1"/>
        <v>0</v>
      </c>
    </row>
    <row r="70" spans="2:12" ht="16.2" hidden="1" customHeight="1" thickBot="1">
      <c r="B70" s="8"/>
      <c r="C70" s="8"/>
      <c r="D70" s="8"/>
      <c r="E70" s="8"/>
      <c r="F70" s="8"/>
      <c r="G70" s="8"/>
      <c r="H70" s="8"/>
      <c r="I70" s="8"/>
      <c r="J70" s="11"/>
      <c r="K70" s="8"/>
      <c r="L70" s="12">
        <f t="shared" si="1"/>
        <v>0</v>
      </c>
    </row>
    <row r="71" spans="2:12" ht="16.2" hidden="1" customHeight="1" thickBot="1">
      <c r="B71" s="43"/>
      <c r="C71" s="43"/>
      <c r="D71" s="43"/>
      <c r="E71" s="43"/>
      <c r="F71" s="43"/>
      <c r="G71" s="43"/>
      <c r="H71" s="43"/>
      <c r="I71" s="43"/>
      <c r="J71" s="45"/>
      <c r="K71" s="43"/>
      <c r="L71" s="12">
        <f t="shared" si="1"/>
        <v>0</v>
      </c>
    </row>
    <row r="72" spans="2:12" ht="17.399999999999999" customHeight="1">
      <c r="B72" s="46">
        <v>28</v>
      </c>
      <c r="C72" s="46" t="s">
        <v>351</v>
      </c>
      <c r="D72" s="46">
        <v>1</v>
      </c>
      <c r="E72" s="46"/>
      <c r="F72" s="46"/>
      <c r="G72" s="46"/>
      <c r="H72" s="46">
        <v>5</v>
      </c>
      <c r="I72" s="46">
        <v>2.92</v>
      </c>
      <c r="J72" s="48">
        <f t="shared" ref="J72" si="15">SUM(I72*17697)</f>
        <v>51675.24</v>
      </c>
      <c r="K72" s="46">
        <v>5167</v>
      </c>
      <c r="L72" s="12">
        <f t="shared" si="1"/>
        <v>56842.239999999998</v>
      </c>
    </row>
    <row r="73" spans="2:12" ht="17.399999999999999" customHeight="1">
      <c r="B73" s="8">
        <v>29</v>
      </c>
      <c r="C73" s="8" t="s">
        <v>132</v>
      </c>
      <c r="D73" s="8">
        <v>1</v>
      </c>
      <c r="E73" s="8"/>
      <c r="F73" s="8"/>
      <c r="G73" s="8"/>
      <c r="H73" s="8">
        <v>4</v>
      </c>
      <c r="I73" s="8">
        <v>2.89</v>
      </c>
      <c r="J73" s="11">
        <f t="shared" ref="J73" si="16">SUM(I73*17697)</f>
        <v>51144.33</v>
      </c>
      <c r="K73" s="8">
        <v>5115</v>
      </c>
      <c r="L73" s="12">
        <f t="shared" si="1"/>
        <v>56259.33</v>
      </c>
    </row>
    <row r="74" spans="2:12" ht="14.4" customHeight="1">
      <c r="B74" s="8">
        <v>30</v>
      </c>
      <c r="C74" s="8" t="s">
        <v>32</v>
      </c>
      <c r="D74" s="8">
        <v>1</v>
      </c>
      <c r="E74" s="8"/>
      <c r="F74" s="8"/>
      <c r="G74" s="8"/>
      <c r="H74" s="8">
        <v>4</v>
      </c>
      <c r="I74" s="8">
        <v>2.89</v>
      </c>
      <c r="J74" s="11">
        <f>SUM(I74*17697)</f>
        <v>51144.33</v>
      </c>
      <c r="K74" s="8">
        <v>5115</v>
      </c>
      <c r="L74" s="12">
        <f t="shared" si="1"/>
        <v>56259.33</v>
      </c>
    </row>
    <row r="75" spans="2:12" ht="15.6" hidden="1" customHeight="1">
      <c r="B75" s="8">
        <v>30</v>
      </c>
      <c r="C75" s="8"/>
      <c r="D75" s="8"/>
      <c r="E75" s="8"/>
      <c r="F75" s="8"/>
      <c r="G75" s="8"/>
      <c r="H75" s="8"/>
      <c r="I75" s="8"/>
      <c r="J75" s="11"/>
      <c r="K75" s="8"/>
      <c r="L75" s="12">
        <f t="shared" si="1"/>
        <v>0</v>
      </c>
    </row>
    <row r="76" spans="2:12" ht="15" customHeight="1">
      <c r="B76" s="8">
        <v>31</v>
      </c>
      <c r="C76" s="8" t="s">
        <v>397</v>
      </c>
      <c r="D76" s="8">
        <v>1</v>
      </c>
      <c r="E76" s="8"/>
      <c r="F76" s="8"/>
      <c r="G76" s="8"/>
      <c r="H76" s="8">
        <v>3</v>
      </c>
      <c r="I76" s="8">
        <v>2.84</v>
      </c>
      <c r="J76" s="11">
        <f t="shared" ref="J76:J77" si="17">SUM(I76*17697)</f>
        <v>50259.479999999996</v>
      </c>
      <c r="K76" s="8">
        <v>0</v>
      </c>
      <c r="L76" s="12">
        <f t="shared" si="1"/>
        <v>50259.479999999996</v>
      </c>
    </row>
    <row r="77" spans="2:12" ht="16.2" customHeight="1">
      <c r="B77" s="8">
        <v>32</v>
      </c>
      <c r="C77" s="8" t="s">
        <v>354</v>
      </c>
      <c r="D77" s="8">
        <v>1</v>
      </c>
      <c r="E77" s="8"/>
      <c r="F77" s="8"/>
      <c r="G77" s="8"/>
      <c r="H77" s="8">
        <v>3</v>
      </c>
      <c r="I77" s="8">
        <v>2.84</v>
      </c>
      <c r="J77" s="11">
        <f t="shared" si="17"/>
        <v>50259.479999999996</v>
      </c>
      <c r="K77" s="8">
        <v>5026</v>
      </c>
      <c r="L77" s="12">
        <f t="shared" si="1"/>
        <v>55285.479999999996</v>
      </c>
    </row>
    <row r="78" spans="2:12" ht="15" customHeight="1">
      <c r="B78" s="8">
        <v>33</v>
      </c>
      <c r="C78" s="8" t="s">
        <v>34</v>
      </c>
      <c r="D78" s="8">
        <v>1</v>
      </c>
      <c r="E78" s="8"/>
      <c r="F78" s="8"/>
      <c r="G78" s="8"/>
      <c r="H78" s="8">
        <v>1</v>
      </c>
      <c r="I78" s="8">
        <v>2.77</v>
      </c>
      <c r="J78" s="11">
        <f t="shared" ref="J78" si="18">SUM(I78*17697)</f>
        <v>49020.69</v>
      </c>
      <c r="K78" s="8">
        <v>0</v>
      </c>
      <c r="L78" s="12">
        <f t="shared" si="1"/>
        <v>49020.69</v>
      </c>
    </row>
    <row r="79" spans="2:12" ht="18" customHeight="1">
      <c r="B79" s="8">
        <v>34</v>
      </c>
      <c r="C79" s="8" t="s">
        <v>396</v>
      </c>
      <c r="D79" s="8">
        <v>1</v>
      </c>
      <c r="E79" s="8"/>
      <c r="F79" s="8"/>
      <c r="G79" s="8"/>
      <c r="H79" s="8">
        <v>3</v>
      </c>
      <c r="I79" s="8">
        <v>2.84</v>
      </c>
      <c r="J79" s="11">
        <f t="shared" si="10"/>
        <v>50259.479999999996</v>
      </c>
      <c r="K79" s="8">
        <v>5026</v>
      </c>
      <c r="L79" s="12">
        <f t="shared" si="1"/>
        <v>55285.479999999996</v>
      </c>
    </row>
    <row r="80" spans="2:12" ht="14.4" customHeight="1">
      <c r="B80" s="8">
        <v>35</v>
      </c>
      <c r="C80" s="8" t="s">
        <v>358</v>
      </c>
      <c r="D80" s="8">
        <v>1</v>
      </c>
      <c r="E80" s="13"/>
      <c r="F80" s="13"/>
      <c r="G80" s="13"/>
      <c r="H80" s="8">
        <v>3</v>
      </c>
      <c r="I80" s="8">
        <v>2.84</v>
      </c>
      <c r="J80" s="11">
        <f t="shared" si="10"/>
        <v>50259.479999999996</v>
      </c>
      <c r="K80" s="8">
        <v>5026</v>
      </c>
      <c r="L80" s="12">
        <f t="shared" si="1"/>
        <v>55285.479999999996</v>
      </c>
    </row>
    <row r="81" spans="2:12" ht="15.6" hidden="1" customHeight="1">
      <c r="B81" s="8"/>
      <c r="C81" s="8"/>
      <c r="D81" s="8"/>
      <c r="E81" s="8"/>
      <c r="F81" s="8"/>
      <c r="G81" s="8"/>
      <c r="H81" s="8"/>
      <c r="I81" s="8"/>
      <c r="J81" s="11"/>
      <c r="K81" s="18"/>
      <c r="L81" s="12">
        <f t="shared" ref="L81:L87" si="19">SUM(J81+K81)</f>
        <v>0</v>
      </c>
    </row>
    <row r="82" spans="2:12" ht="15.6">
      <c r="B82" s="8">
        <v>36</v>
      </c>
      <c r="C82" s="8" t="s">
        <v>151</v>
      </c>
      <c r="D82" s="8">
        <v>5</v>
      </c>
      <c r="E82" s="8"/>
      <c r="F82" s="8"/>
      <c r="G82" s="8"/>
      <c r="H82" s="8">
        <v>2</v>
      </c>
      <c r="I82" s="8">
        <v>2.81</v>
      </c>
      <c r="J82" s="11">
        <v>248644</v>
      </c>
      <c r="K82" s="18">
        <v>51408</v>
      </c>
      <c r="L82" s="12">
        <f t="shared" si="19"/>
        <v>300052</v>
      </c>
    </row>
    <row r="83" spans="2:12" ht="16.2" customHeight="1">
      <c r="B83" s="8">
        <v>37</v>
      </c>
      <c r="C83" s="8" t="s">
        <v>150</v>
      </c>
      <c r="D83" s="8">
        <v>2</v>
      </c>
      <c r="E83" s="8"/>
      <c r="F83" s="8"/>
      <c r="G83" s="8"/>
      <c r="H83" s="8">
        <v>1</v>
      </c>
      <c r="I83" s="8">
        <v>2.77</v>
      </c>
      <c r="J83" s="11">
        <v>98042</v>
      </c>
      <c r="K83" s="8">
        <v>9804</v>
      </c>
      <c r="L83" s="12">
        <f t="shared" si="19"/>
        <v>107846</v>
      </c>
    </row>
    <row r="84" spans="2:12" ht="18.600000000000001" hidden="1" customHeight="1">
      <c r="B84" s="8"/>
      <c r="C84" s="13"/>
      <c r="D84" s="137"/>
      <c r="E84" s="13"/>
      <c r="F84" s="13"/>
      <c r="G84" s="13"/>
      <c r="H84" s="13"/>
      <c r="I84" s="13"/>
      <c r="J84" s="14"/>
      <c r="K84" s="8"/>
      <c r="L84" s="12">
        <f t="shared" si="19"/>
        <v>0</v>
      </c>
    </row>
    <row r="85" spans="2:12" ht="15.6" customHeight="1">
      <c r="B85" s="8">
        <v>38</v>
      </c>
      <c r="C85" s="8" t="s">
        <v>35</v>
      </c>
      <c r="D85" s="8">
        <v>1</v>
      </c>
      <c r="E85" s="8"/>
      <c r="F85" s="8"/>
      <c r="G85" s="8"/>
      <c r="H85" s="8">
        <v>1</v>
      </c>
      <c r="I85" s="8">
        <v>2.77</v>
      </c>
      <c r="J85" s="11">
        <f t="shared" si="10"/>
        <v>49020.69</v>
      </c>
      <c r="K85" s="8">
        <v>4902</v>
      </c>
      <c r="L85" s="12">
        <f t="shared" si="19"/>
        <v>53922.69</v>
      </c>
    </row>
    <row r="86" spans="2:12" ht="16.2" thickBot="1">
      <c r="B86" s="8">
        <v>39</v>
      </c>
      <c r="C86" s="8" t="s">
        <v>37</v>
      </c>
      <c r="D86" s="10">
        <v>3</v>
      </c>
      <c r="E86" s="8"/>
      <c r="F86" s="8"/>
      <c r="G86" s="8"/>
      <c r="H86" s="8">
        <v>1</v>
      </c>
      <c r="I86" s="8">
        <v>2.77</v>
      </c>
      <c r="J86" s="11">
        <v>147063</v>
      </c>
      <c r="K86" s="8">
        <v>50574</v>
      </c>
      <c r="L86" s="12">
        <f t="shared" si="19"/>
        <v>197637</v>
      </c>
    </row>
    <row r="87" spans="2:12" ht="16.2" thickBot="1">
      <c r="B87" s="66"/>
      <c r="C87" s="56" t="s">
        <v>175</v>
      </c>
      <c r="D87" s="147">
        <f>SUM(D16+D17+D19+D20+D22+D23+D29+D37+D39+D40+D41+D42+D43+D47+D48+D49+D50+D51+D52+D53+D55+D56+D59+D60+D62+D63+D66+D73+D72+D74+D76+D77+D78+D79+D80+D82+D83+D85+D86)</f>
        <v>41</v>
      </c>
      <c r="E87" s="51"/>
      <c r="F87" s="51"/>
      <c r="G87" s="51"/>
      <c r="H87" s="51"/>
      <c r="I87" s="51"/>
      <c r="J87" s="148">
        <f>SUM(J16:J86)</f>
        <v>2689061.6750000003</v>
      </c>
      <c r="K87" s="146">
        <f>SUM(K16+K17+K19+K20+K22+K23+K29+K37+K39+K40+K41+K42+K43+K47+K48+K49+K50+K51+K52+K53+K55+K56+K59+K60+K62+K63+K66+K73+K72+K74+K76+K77+K78+K79+K80+K82+K83+K85+K86)</f>
        <v>300577</v>
      </c>
      <c r="L87" s="23">
        <f t="shared" si="19"/>
        <v>2989638.6750000003</v>
      </c>
    </row>
    <row r="88" spans="2:12" ht="40.200000000000003" customHeight="1">
      <c r="B88" s="4"/>
      <c r="C88" s="5" t="s">
        <v>407</v>
      </c>
      <c r="D88" s="5"/>
      <c r="E88" s="5"/>
      <c r="F88" s="5" t="s">
        <v>408</v>
      </c>
      <c r="G88" s="5"/>
      <c r="H88" s="5"/>
      <c r="I88" s="5"/>
      <c r="J88" s="5"/>
      <c r="K88" s="5"/>
      <c r="L88" s="5"/>
    </row>
    <row r="89" spans="2:12" ht="11.25" hidden="1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ht="18.75" customHeight="1">
      <c r="B90" s="5"/>
      <c r="C90" s="5"/>
      <c r="D90" s="5"/>
      <c r="E90" s="5"/>
      <c r="F90" s="5"/>
      <c r="G90" s="5"/>
      <c r="H90" s="5"/>
      <c r="I90" s="5"/>
      <c r="J90" s="5"/>
      <c r="K90" s="4"/>
      <c r="L90" s="5"/>
    </row>
    <row r="91" spans="2:12" ht="21.7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ht="16.8" customHeight="1">
      <c r="B92" s="4" t="s">
        <v>74</v>
      </c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ht="24.6" customHeight="1">
      <c r="B93" s="4" t="s">
        <v>47</v>
      </c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ht="19.5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ht="15.6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ht="15.6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ht="15.6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ht="15.6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</sheetData>
  <mergeCells count="10">
    <mergeCell ref="E12:E15"/>
    <mergeCell ref="B12:B15"/>
    <mergeCell ref="C12:C15"/>
    <mergeCell ref="D12:D15"/>
    <mergeCell ref="L12:L15"/>
    <mergeCell ref="F12:F15"/>
    <mergeCell ref="G12:G15"/>
    <mergeCell ref="I12:I15"/>
    <mergeCell ref="J12:J15"/>
    <mergeCell ref="H12:H15"/>
  </mergeCells>
  <pageMargins left="0.27559055118110237" right="0.19685039370078741" top="0.19685039370078741" bottom="0.19685039370078741" header="0" footer="0"/>
  <pageSetup paperSize="9" scale="6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T34"/>
  <sheetViews>
    <sheetView topLeftCell="A14" workbookViewId="0">
      <selection activeCell="C17" sqref="C17"/>
    </sheetView>
  </sheetViews>
  <sheetFormatPr defaultRowHeight="14.4"/>
  <cols>
    <col min="2" max="2" width="5.109375" customWidth="1"/>
    <col min="3" max="3" width="11.109375" customWidth="1"/>
    <col min="4" max="4" width="18.44140625" customWidth="1"/>
    <col min="5" max="5" width="14.44140625" customWidth="1"/>
    <col min="6" max="6" width="26.5546875" customWidth="1"/>
    <col min="7" max="7" width="9.33203125" customWidth="1"/>
    <col min="8" max="8" width="6.109375" customWidth="1"/>
    <col min="9" max="9" width="7" customWidth="1"/>
    <col min="10" max="10" width="6.109375" customWidth="1"/>
    <col min="11" max="11" width="6.33203125" customWidth="1"/>
    <col min="12" max="12" width="12.33203125" customWidth="1"/>
    <col min="13" max="13" width="7" customWidth="1"/>
    <col min="14" max="14" width="11.5546875" customWidth="1"/>
    <col min="15" max="15" width="9.44140625" customWidth="1"/>
    <col min="16" max="16" width="8.88671875" customWidth="1"/>
    <col min="17" max="17" width="8.5546875" customWidth="1"/>
    <col min="18" max="18" width="6.5546875" customWidth="1"/>
    <col min="19" max="19" width="11.109375" customWidth="1"/>
  </cols>
  <sheetData>
    <row r="1" spans="2:19" ht="16.2" customHeight="1">
      <c r="B1" s="1" t="s">
        <v>0</v>
      </c>
      <c r="C1" s="169" t="s">
        <v>159</v>
      </c>
      <c r="D1" s="169"/>
      <c r="E1" s="5"/>
      <c r="F1" s="5"/>
      <c r="G1" s="5"/>
      <c r="H1" s="5"/>
      <c r="I1" s="5"/>
      <c r="J1" s="5"/>
      <c r="K1" s="5"/>
      <c r="L1" s="5"/>
      <c r="M1" s="5"/>
      <c r="N1" s="4" t="s">
        <v>50</v>
      </c>
      <c r="O1" s="4"/>
      <c r="P1" s="4"/>
      <c r="Q1" s="4"/>
      <c r="R1" s="4"/>
      <c r="S1" s="4"/>
    </row>
    <row r="2" spans="2:19" ht="15" customHeight="1">
      <c r="B2" s="1"/>
      <c r="C2" s="3" t="s">
        <v>60</v>
      </c>
      <c r="D2" s="5"/>
      <c r="E2" s="5"/>
      <c r="F2" s="5"/>
      <c r="G2" s="4"/>
      <c r="H2" s="5"/>
      <c r="I2" s="5"/>
      <c r="J2" s="5"/>
      <c r="K2" s="5"/>
      <c r="L2" s="5"/>
      <c r="M2" s="5"/>
      <c r="N2" s="4" t="s">
        <v>51</v>
      </c>
      <c r="O2" s="4" t="s">
        <v>127</v>
      </c>
      <c r="P2" s="4"/>
      <c r="Q2" s="4"/>
      <c r="R2" s="4"/>
      <c r="S2" s="4"/>
    </row>
    <row r="3" spans="2:19" ht="15.6" customHeight="1">
      <c r="B3" s="1"/>
      <c r="C3" s="3" t="s">
        <v>85</v>
      </c>
      <c r="D3" s="5"/>
      <c r="E3" s="5"/>
      <c r="F3" s="5"/>
      <c r="G3" s="4"/>
      <c r="H3" s="5"/>
      <c r="I3" s="5"/>
      <c r="J3" s="5"/>
      <c r="K3" s="5"/>
      <c r="L3" s="5"/>
      <c r="M3" s="5"/>
      <c r="N3" s="4" t="s">
        <v>128</v>
      </c>
      <c r="O3" s="4"/>
      <c r="P3" s="4"/>
      <c r="Q3" s="4"/>
      <c r="R3" s="4"/>
      <c r="S3" s="4"/>
    </row>
    <row r="4" spans="2:19" ht="15.6"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4" t="s">
        <v>129</v>
      </c>
      <c r="O4" s="4"/>
      <c r="P4" s="4"/>
      <c r="Q4" s="4"/>
      <c r="R4" s="4"/>
      <c r="S4" s="4"/>
    </row>
    <row r="5" spans="2:19" ht="15.6"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4" t="s">
        <v>130</v>
      </c>
      <c r="O5" s="4"/>
      <c r="P5" s="4"/>
      <c r="Q5" s="4"/>
      <c r="R5" s="4"/>
      <c r="S5" s="4"/>
    </row>
    <row r="6" spans="2:19" ht="15.6"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4" t="s">
        <v>160</v>
      </c>
      <c r="O6" s="4"/>
      <c r="P6" s="4"/>
      <c r="Q6" s="4"/>
      <c r="R6" s="4"/>
      <c r="S6" s="4"/>
    </row>
    <row r="7" spans="2:19" ht="15.6" hidden="1"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19" ht="11.25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19" ht="11.25" customHeight="1"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19" ht="15.6"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  <c r="S10" s="5"/>
    </row>
    <row r="11" spans="2:19" ht="14.25" customHeight="1">
      <c r="B11" s="2"/>
      <c r="C11" s="5"/>
      <c r="D11" s="5"/>
      <c r="E11" s="4" t="s">
        <v>157</v>
      </c>
      <c r="F11" s="4"/>
      <c r="G11" s="4"/>
      <c r="H11" s="4"/>
      <c r="I11" s="4"/>
      <c r="J11" s="4"/>
      <c r="K11" s="4"/>
      <c r="L11" s="4"/>
      <c r="M11" s="4"/>
      <c r="N11" s="4"/>
      <c r="O11" s="5"/>
      <c r="P11" s="5"/>
      <c r="Q11" s="5"/>
      <c r="R11" s="5"/>
      <c r="S11" s="5"/>
    </row>
    <row r="12" spans="2:19" ht="3.75" customHeight="1">
      <c r="B12" s="2" t="s">
        <v>2</v>
      </c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5"/>
      <c r="Q12" s="5"/>
      <c r="R12" s="5"/>
      <c r="S12" s="5"/>
    </row>
    <row r="13" spans="2:19" ht="33" customHeight="1">
      <c r="B13" s="150"/>
      <c r="C13" s="150" t="s">
        <v>3</v>
      </c>
      <c r="D13" s="150" t="s">
        <v>4</v>
      </c>
      <c r="E13" s="150" t="s">
        <v>54</v>
      </c>
      <c r="F13" s="150" t="s">
        <v>5</v>
      </c>
      <c r="G13" s="150" t="s">
        <v>110</v>
      </c>
      <c r="H13" s="150" t="s">
        <v>6</v>
      </c>
      <c r="I13" s="152" t="s">
        <v>88</v>
      </c>
      <c r="J13" s="152" t="s">
        <v>89</v>
      </c>
      <c r="K13" s="170" t="s">
        <v>7</v>
      </c>
      <c r="L13" s="150" t="s">
        <v>8</v>
      </c>
      <c r="M13" s="150" t="s">
        <v>81</v>
      </c>
      <c r="N13" s="166" t="s">
        <v>152</v>
      </c>
      <c r="O13" s="166" t="s">
        <v>153</v>
      </c>
      <c r="P13" s="166" t="s">
        <v>154</v>
      </c>
      <c r="Q13" s="166" t="s">
        <v>155</v>
      </c>
      <c r="R13" s="166" t="s">
        <v>156</v>
      </c>
      <c r="S13" s="150" t="s">
        <v>16</v>
      </c>
    </row>
    <row r="14" spans="2:19" ht="15.6" customHeight="1">
      <c r="B14" s="150"/>
      <c r="C14" s="150"/>
      <c r="D14" s="150"/>
      <c r="E14" s="150"/>
      <c r="F14" s="150"/>
      <c r="G14" s="150"/>
      <c r="H14" s="150"/>
      <c r="I14" s="153"/>
      <c r="J14" s="153"/>
      <c r="K14" s="170"/>
      <c r="L14" s="150"/>
      <c r="M14" s="150"/>
      <c r="N14" s="167"/>
      <c r="O14" s="167"/>
      <c r="P14" s="167"/>
      <c r="Q14" s="167"/>
      <c r="R14" s="167"/>
      <c r="S14" s="150"/>
    </row>
    <row r="15" spans="2:19" ht="23.25" customHeight="1">
      <c r="B15" s="150"/>
      <c r="C15" s="150"/>
      <c r="D15" s="150"/>
      <c r="E15" s="150"/>
      <c r="F15" s="150"/>
      <c r="G15" s="150"/>
      <c r="H15" s="150"/>
      <c r="I15" s="153"/>
      <c r="J15" s="153"/>
      <c r="K15" s="170"/>
      <c r="L15" s="150"/>
      <c r="M15" s="150"/>
      <c r="N15" s="167"/>
      <c r="O15" s="167"/>
      <c r="P15" s="167"/>
      <c r="Q15" s="167"/>
      <c r="R15" s="167"/>
      <c r="S15" s="150"/>
    </row>
    <row r="16" spans="2:19" ht="24" customHeight="1">
      <c r="B16" s="150"/>
      <c r="C16" s="150"/>
      <c r="D16" s="150"/>
      <c r="E16" s="150"/>
      <c r="F16" s="150"/>
      <c r="G16" s="150"/>
      <c r="H16" s="150"/>
      <c r="I16" s="154"/>
      <c r="J16" s="154"/>
      <c r="K16" s="170"/>
      <c r="L16" s="150"/>
      <c r="M16" s="150"/>
      <c r="N16" s="168"/>
      <c r="O16" s="168"/>
      <c r="P16" s="168"/>
      <c r="Q16" s="168"/>
      <c r="R16" s="168"/>
      <c r="S16" s="150"/>
    </row>
    <row r="17" spans="2:20" ht="24" customHeight="1">
      <c r="B17" s="10">
        <v>1</v>
      </c>
      <c r="C17" s="10" t="s">
        <v>111</v>
      </c>
      <c r="D17" s="10" t="s">
        <v>30</v>
      </c>
      <c r="E17" s="10" t="s">
        <v>19</v>
      </c>
      <c r="F17" s="21"/>
      <c r="G17" s="10" t="s">
        <v>112</v>
      </c>
      <c r="H17" s="10"/>
      <c r="I17" s="10" t="s">
        <v>95</v>
      </c>
      <c r="J17" s="10">
        <v>2</v>
      </c>
      <c r="K17" s="10">
        <v>3.86</v>
      </c>
      <c r="L17" s="12">
        <f t="shared" ref="L17" si="0">SUM(K17*17697)</f>
        <v>68310.42</v>
      </c>
      <c r="M17" s="10">
        <v>1</v>
      </c>
      <c r="N17" s="12">
        <f t="shared" ref="N17" si="1">SUM(L17*M17*1)</f>
        <v>68310.42</v>
      </c>
      <c r="O17" s="12">
        <f t="shared" ref="O17" si="2">SUM(M17*N17)</f>
        <v>68310.42</v>
      </c>
      <c r="P17" s="12">
        <f t="shared" ref="P17" si="3">SUM(O17*10%)</f>
        <v>6831.0420000000004</v>
      </c>
      <c r="Q17" s="10"/>
      <c r="R17" s="10"/>
      <c r="S17" s="12">
        <f t="shared" ref="S17:S25" si="4">SUM(O17+P17+Q17+R17)</f>
        <v>75141.462</v>
      </c>
    </row>
    <row r="18" spans="2:20" s="9" customFormat="1" ht="38.25" hidden="1" customHeight="1">
      <c r="B18" s="10">
        <v>2</v>
      </c>
      <c r="C18" s="10" t="s">
        <v>111</v>
      </c>
      <c r="D18" s="10" t="s">
        <v>64</v>
      </c>
      <c r="E18" s="10" t="s">
        <v>19</v>
      </c>
      <c r="F18" s="21"/>
      <c r="G18" s="10" t="s">
        <v>105</v>
      </c>
      <c r="H18" s="10"/>
      <c r="I18" s="10" t="s">
        <v>95</v>
      </c>
      <c r="J18" s="10">
        <v>2</v>
      </c>
      <c r="K18" s="10"/>
      <c r="L18" s="12"/>
      <c r="M18" s="10"/>
      <c r="N18" s="12"/>
      <c r="O18" s="12"/>
      <c r="P18" s="12"/>
      <c r="Q18" s="10"/>
      <c r="R18" s="10"/>
      <c r="S18" s="12"/>
    </row>
    <row r="19" spans="2:20" ht="32.25" hidden="1" customHeight="1" thickBot="1">
      <c r="B19" s="10">
        <v>3</v>
      </c>
      <c r="C19" s="10" t="s">
        <v>111</v>
      </c>
      <c r="D19" s="10" t="s">
        <v>40</v>
      </c>
      <c r="E19" s="10" t="s">
        <v>19</v>
      </c>
      <c r="F19" s="22"/>
      <c r="G19" s="10" t="s">
        <v>124</v>
      </c>
      <c r="H19" s="10"/>
      <c r="I19" s="10" t="s">
        <v>94</v>
      </c>
      <c r="J19" s="10">
        <v>4</v>
      </c>
      <c r="K19" s="10"/>
      <c r="L19" s="12"/>
      <c r="M19" s="10"/>
      <c r="N19" s="12"/>
      <c r="O19" s="12"/>
      <c r="P19" s="12"/>
      <c r="Q19" s="10"/>
      <c r="R19" s="10"/>
      <c r="S19" s="12"/>
    </row>
    <row r="20" spans="2:20" ht="32.25" customHeight="1">
      <c r="B20" s="10">
        <v>2</v>
      </c>
      <c r="C20" s="10" t="s">
        <v>111</v>
      </c>
      <c r="D20" s="10" t="s">
        <v>72</v>
      </c>
      <c r="E20" s="10" t="s">
        <v>19</v>
      </c>
      <c r="F20" s="22"/>
      <c r="G20" s="10" t="s">
        <v>113</v>
      </c>
      <c r="H20" s="10"/>
      <c r="I20" s="10" t="s">
        <v>94</v>
      </c>
      <c r="J20" s="10">
        <v>4</v>
      </c>
      <c r="K20" s="10">
        <v>2.98</v>
      </c>
      <c r="L20" s="12">
        <f t="shared" ref="L20:L24" si="5">SUM(K20*17697)</f>
        <v>52737.06</v>
      </c>
      <c r="M20" s="10">
        <v>0.5</v>
      </c>
      <c r="N20" s="12">
        <f t="shared" ref="N20:N22" si="6">SUM(L20*M20*1)</f>
        <v>26368.53</v>
      </c>
      <c r="O20" s="12">
        <f>SUM(N20)</f>
        <v>26368.53</v>
      </c>
      <c r="P20" s="12">
        <f t="shared" ref="P20:P22" si="7">SUM(O20*10%)</f>
        <v>2636.8530000000001</v>
      </c>
      <c r="Q20" s="10"/>
      <c r="R20" s="10"/>
      <c r="S20" s="12">
        <f t="shared" si="4"/>
        <v>29005.382999999998</v>
      </c>
    </row>
    <row r="21" spans="2:20" ht="34.5" customHeight="1">
      <c r="B21" s="10">
        <v>3</v>
      </c>
      <c r="C21" s="10" t="s">
        <v>111</v>
      </c>
      <c r="D21" s="10" t="s">
        <v>43</v>
      </c>
      <c r="E21" s="10" t="s">
        <v>19</v>
      </c>
      <c r="F21" s="21"/>
      <c r="G21" s="10" t="s">
        <v>125</v>
      </c>
      <c r="H21" s="10"/>
      <c r="I21" s="10" t="s">
        <v>94</v>
      </c>
      <c r="J21" s="10">
        <v>4</v>
      </c>
      <c r="K21" s="10">
        <v>3.04</v>
      </c>
      <c r="L21" s="12">
        <f t="shared" si="5"/>
        <v>53798.879999999997</v>
      </c>
      <c r="M21" s="10">
        <v>0.5</v>
      </c>
      <c r="N21" s="12">
        <f t="shared" si="6"/>
        <v>26899.439999999999</v>
      </c>
      <c r="O21" s="12">
        <v>26899</v>
      </c>
      <c r="P21" s="12">
        <f t="shared" si="7"/>
        <v>2689.9</v>
      </c>
      <c r="Q21" s="10"/>
      <c r="R21" s="10"/>
      <c r="S21" s="12">
        <f t="shared" si="4"/>
        <v>29588.9</v>
      </c>
    </row>
    <row r="22" spans="2:20" ht="37.5" customHeight="1">
      <c r="B22" s="10">
        <v>4</v>
      </c>
      <c r="C22" s="10" t="s">
        <v>111</v>
      </c>
      <c r="D22" s="10" t="s">
        <v>114</v>
      </c>
      <c r="E22" s="10" t="s">
        <v>19</v>
      </c>
      <c r="F22" s="21"/>
      <c r="G22" s="10" t="s">
        <v>116</v>
      </c>
      <c r="H22" s="10"/>
      <c r="I22" s="10" t="s">
        <v>95</v>
      </c>
      <c r="J22" s="10">
        <v>2</v>
      </c>
      <c r="K22" s="10">
        <v>3.77</v>
      </c>
      <c r="L22" s="12">
        <f t="shared" si="5"/>
        <v>66717.69</v>
      </c>
      <c r="M22" s="10">
        <v>1</v>
      </c>
      <c r="N22" s="12">
        <f t="shared" si="6"/>
        <v>66717.69</v>
      </c>
      <c r="O22" s="12">
        <f>SUM(N22)</f>
        <v>66717.69</v>
      </c>
      <c r="P22" s="12">
        <f t="shared" si="7"/>
        <v>6671.7690000000002</v>
      </c>
      <c r="Q22" s="10"/>
      <c r="R22" s="10"/>
      <c r="S22" s="12">
        <f t="shared" si="4"/>
        <v>73389.459000000003</v>
      </c>
      <c r="T22" s="30"/>
    </row>
    <row r="23" spans="2:20" ht="30.75" hidden="1" customHeight="1" thickBot="1">
      <c r="B23" s="10">
        <v>7</v>
      </c>
      <c r="C23" s="10" t="s">
        <v>111</v>
      </c>
      <c r="D23" s="10" t="s">
        <v>117</v>
      </c>
      <c r="E23" s="10" t="s">
        <v>19</v>
      </c>
      <c r="F23" s="21"/>
      <c r="G23" s="10" t="s">
        <v>115</v>
      </c>
      <c r="H23" s="10"/>
      <c r="I23" s="10" t="s">
        <v>95</v>
      </c>
      <c r="J23" s="10">
        <v>2</v>
      </c>
      <c r="K23" s="10"/>
      <c r="L23" s="12"/>
      <c r="M23" s="10"/>
      <c r="N23" s="12"/>
      <c r="O23" s="12"/>
      <c r="P23" s="12"/>
      <c r="Q23" s="10"/>
      <c r="R23" s="10"/>
      <c r="S23" s="12"/>
      <c r="T23" s="30"/>
    </row>
    <row r="24" spans="2:20" ht="33" customHeight="1">
      <c r="B24" s="10">
        <v>5</v>
      </c>
      <c r="C24" s="10" t="s">
        <v>111</v>
      </c>
      <c r="D24" s="10" t="s">
        <v>121</v>
      </c>
      <c r="E24" s="10" t="s">
        <v>19</v>
      </c>
      <c r="F24" s="21"/>
      <c r="G24" s="10" t="s">
        <v>203</v>
      </c>
      <c r="H24" s="10"/>
      <c r="I24" s="10" t="s">
        <v>95</v>
      </c>
      <c r="J24" s="10">
        <v>2</v>
      </c>
      <c r="K24" s="10">
        <v>3.37</v>
      </c>
      <c r="L24" s="12">
        <f t="shared" si="5"/>
        <v>59638.89</v>
      </c>
      <c r="M24" s="10">
        <v>1</v>
      </c>
      <c r="N24" s="12">
        <f t="shared" ref="N24" si="8">SUM(L24*M24*1)</f>
        <v>59638.89</v>
      </c>
      <c r="O24" s="12">
        <f>SUM(N24)</f>
        <v>59638.89</v>
      </c>
      <c r="P24" s="12">
        <f t="shared" ref="P24" si="9">SUM(O24*10%)</f>
        <v>5963.8890000000001</v>
      </c>
      <c r="Q24" s="10"/>
      <c r="R24" s="10"/>
      <c r="S24" s="12">
        <f t="shared" si="4"/>
        <v>65602.778999999995</v>
      </c>
      <c r="T24" s="31"/>
    </row>
    <row r="25" spans="2:20" ht="27" customHeight="1">
      <c r="B25" s="10">
        <v>6</v>
      </c>
      <c r="C25" s="10" t="s">
        <v>111</v>
      </c>
      <c r="D25" s="10" t="s">
        <v>118</v>
      </c>
      <c r="E25" s="10" t="s">
        <v>48</v>
      </c>
      <c r="F25" s="22"/>
      <c r="G25" s="10" t="s">
        <v>115</v>
      </c>
      <c r="H25" s="10"/>
      <c r="I25" s="10" t="s">
        <v>95</v>
      </c>
      <c r="J25" s="10">
        <v>3</v>
      </c>
      <c r="K25" s="10">
        <v>2.25</v>
      </c>
      <c r="L25" s="12">
        <f t="shared" ref="L25" si="10">SUM(K25*17697)</f>
        <v>39818.25</v>
      </c>
      <c r="M25" s="10">
        <v>1</v>
      </c>
      <c r="N25" s="12">
        <f t="shared" ref="N25" si="11">SUM(L25*M25*1)</f>
        <v>39818.25</v>
      </c>
      <c r="O25" s="12">
        <f>SUM(N25)</f>
        <v>39818.25</v>
      </c>
      <c r="P25" s="12">
        <f t="shared" ref="P25" si="12">SUM(O25*10%)</f>
        <v>3981.8250000000003</v>
      </c>
      <c r="Q25" s="10"/>
      <c r="R25" s="10"/>
      <c r="S25" s="12">
        <f t="shared" si="4"/>
        <v>43800.074999999997</v>
      </c>
    </row>
    <row r="26" spans="2:20" ht="34.5" customHeight="1">
      <c r="B26" s="10">
        <v>7</v>
      </c>
      <c r="C26" s="10" t="s">
        <v>111</v>
      </c>
      <c r="D26" s="10" t="s">
        <v>119</v>
      </c>
      <c r="E26" s="10" t="s">
        <v>48</v>
      </c>
      <c r="F26" s="21"/>
      <c r="G26" s="10"/>
      <c r="H26" s="10"/>
      <c r="I26" s="10">
        <v>4</v>
      </c>
      <c r="J26" s="10"/>
      <c r="K26" s="10">
        <v>1.96</v>
      </c>
      <c r="L26" s="12">
        <v>34686</v>
      </c>
      <c r="M26" s="10">
        <v>1</v>
      </c>
      <c r="N26" s="12">
        <v>34686</v>
      </c>
      <c r="O26" s="12">
        <v>34686</v>
      </c>
      <c r="P26" s="10">
        <v>3469</v>
      </c>
      <c r="Q26" s="10"/>
      <c r="R26" s="10"/>
      <c r="S26" s="12">
        <v>38155</v>
      </c>
    </row>
    <row r="27" spans="2:20" ht="33.75" customHeight="1">
      <c r="B27" s="10">
        <v>8</v>
      </c>
      <c r="C27" s="10" t="s">
        <v>111</v>
      </c>
      <c r="D27" s="10" t="s">
        <v>120</v>
      </c>
      <c r="E27" s="10"/>
      <c r="F27" s="21"/>
      <c r="G27" s="10"/>
      <c r="H27" s="10"/>
      <c r="I27" s="10">
        <v>4</v>
      </c>
      <c r="J27" s="10"/>
      <c r="K27" s="10">
        <v>1.96</v>
      </c>
      <c r="L27" s="12">
        <v>34686</v>
      </c>
      <c r="M27" s="10">
        <v>1</v>
      </c>
      <c r="N27" s="12">
        <v>34686</v>
      </c>
      <c r="O27" s="12">
        <v>34686</v>
      </c>
      <c r="P27" s="12">
        <v>3469</v>
      </c>
      <c r="Q27" s="10"/>
      <c r="R27" s="10"/>
      <c r="S27" s="12">
        <v>38155</v>
      </c>
    </row>
    <row r="28" spans="2:20" ht="24" customHeight="1">
      <c r="B28" s="24" t="s">
        <v>126</v>
      </c>
      <c r="C28" s="10" t="s">
        <v>111</v>
      </c>
      <c r="D28" s="10" t="s">
        <v>33</v>
      </c>
      <c r="E28" s="10"/>
      <c r="F28" s="21"/>
      <c r="G28" s="10"/>
      <c r="H28" s="10"/>
      <c r="I28" s="10">
        <v>2</v>
      </c>
      <c r="J28" s="10"/>
      <c r="K28" s="10">
        <v>1.71</v>
      </c>
      <c r="L28" s="12">
        <v>30262</v>
      </c>
      <c r="M28" s="10">
        <v>1</v>
      </c>
      <c r="N28" s="12">
        <v>30262</v>
      </c>
      <c r="O28" s="12">
        <v>30262</v>
      </c>
      <c r="P28" s="12">
        <v>3026</v>
      </c>
      <c r="Q28" s="10">
        <v>5309</v>
      </c>
      <c r="R28" s="10"/>
      <c r="S28" s="12">
        <v>38597</v>
      </c>
    </row>
    <row r="29" spans="2:20" ht="48" customHeight="1">
      <c r="B29" s="10">
        <v>10</v>
      </c>
      <c r="C29" s="10" t="s">
        <v>111</v>
      </c>
      <c r="D29" s="10" t="s">
        <v>122</v>
      </c>
      <c r="E29" s="10"/>
      <c r="F29" s="21"/>
      <c r="G29" s="10"/>
      <c r="H29" s="10"/>
      <c r="I29" s="10">
        <v>3</v>
      </c>
      <c r="J29" s="10"/>
      <c r="K29" s="10">
        <v>1.83</v>
      </c>
      <c r="L29" s="12">
        <v>48579</v>
      </c>
      <c r="M29" s="10">
        <v>1</v>
      </c>
      <c r="N29" s="12">
        <v>48579</v>
      </c>
      <c r="O29" s="12">
        <v>48579</v>
      </c>
      <c r="P29" s="12">
        <v>4858</v>
      </c>
      <c r="Q29" s="10"/>
      <c r="R29" s="10"/>
      <c r="S29" s="12">
        <v>53437</v>
      </c>
    </row>
    <row r="30" spans="2:20" ht="22.5" customHeight="1">
      <c r="B30" s="10"/>
      <c r="C30" s="15" t="s">
        <v>123</v>
      </c>
      <c r="D30" s="10"/>
      <c r="E30" s="10"/>
      <c r="F30" s="21"/>
      <c r="G30" s="10"/>
      <c r="H30" s="10"/>
      <c r="I30" s="10"/>
      <c r="J30" s="10"/>
      <c r="K30" s="10"/>
      <c r="L30" s="12"/>
      <c r="M30" s="15">
        <f>SUM(M17:M29)</f>
        <v>9</v>
      </c>
      <c r="N30" s="23"/>
      <c r="O30" s="23">
        <f>SUM(O17:O29)</f>
        <v>435965.78</v>
      </c>
      <c r="P30" s="23">
        <f>SUM(P17:P29)</f>
        <v>43597.277999999998</v>
      </c>
      <c r="Q30" s="23">
        <f>SUM(Q17:Q29)</f>
        <v>5309</v>
      </c>
      <c r="R30" s="15"/>
      <c r="S30" s="23">
        <f>SUM(O30:R30)</f>
        <v>484872.05800000002</v>
      </c>
    </row>
    <row r="31" spans="2:20" ht="12" customHeight="1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2:20" ht="11.25" hidden="1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2:19" ht="18.75" customHeight="1">
      <c r="B33" s="5"/>
      <c r="C33" s="5"/>
      <c r="D33" s="4" t="s">
        <v>73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19" ht="21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  <c r="M34" s="4"/>
      <c r="N34" s="4"/>
      <c r="O34" s="4"/>
      <c r="P34" s="4"/>
      <c r="Q34" s="5"/>
      <c r="R34" s="5"/>
      <c r="S34" s="5"/>
    </row>
  </sheetData>
  <mergeCells count="19">
    <mergeCell ref="B13:B16"/>
    <mergeCell ref="C13:C16"/>
    <mergeCell ref="D13:D16"/>
    <mergeCell ref="E13:E16"/>
    <mergeCell ref="F13:F16"/>
    <mergeCell ref="P13:P16"/>
    <mergeCell ref="Q13:Q16"/>
    <mergeCell ref="R13:R16"/>
    <mergeCell ref="C1:D1"/>
    <mergeCell ref="S13:S16"/>
    <mergeCell ref="G13:G16"/>
    <mergeCell ref="H13:H16"/>
    <mergeCell ref="K13:K16"/>
    <mergeCell ref="L13:L16"/>
    <mergeCell ref="M13:M16"/>
    <mergeCell ref="I13:I16"/>
    <mergeCell ref="J13:J16"/>
    <mergeCell ref="N13:N16"/>
    <mergeCell ref="O13:O16"/>
  </mergeCells>
  <pageMargins left="7.874015748031496E-2" right="0" top="0.98425196850393704" bottom="0.19685039370078741" header="0" footer="0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1"/>
  <sheetViews>
    <sheetView zoomScale="80" zoomScaleNormal="80" workbookViewId="0">
      <selection activeCell="G17" sqref="G17"/>
    </sheetView>
  </sheetViews>
  <sheetFormatPr defaultRowHeight="14.4"/>
  <cols>
    <col min="1" max="1" width="2.5546875" customWidth="1"/>
    <col min="2" max="2" width="3.21875" customWidth="1"/>
    <col min="3" max="3" width="20.6640625" customWidth="1"/>
    <col min="4" max="4" width="34.77734375" customWidth="1"/>
    <col min="5" max="5" width="5.5546875" customWidth="1"/>
    <col min="6" max="6" width="26" customWidth="1"/>
    <col min="7" max="7" width="9.33203125" customWidth="1"/>
    <col min="8" max="8" width="6.5546875" customWidth="1"/>
    <col min="9" max="9" width="6.88671875" customWidth="1"/>
    <col min="10" max="10" width="5.6640625" customWidth="1"/>
    <col min="11" max="11" width="4" customWidth="1"/>
    <col min="12" max="12" width="7.21875" customWidth="1"/>
    <col min="13" max="13" width="11.6640625" customWidth="1"/>
    <col min="14" max="14" width="6.6640625" customWidth="1"/>
    <col min="15" max="15" width="11.5546875" customWidth="1"/>
    <col min="16" max="16" width="13.109375" customWidth="1"/>
    <col min="17" max="17" width="11.5546875" customWidth="1"/>
    <col min="18" max="18" width="13.109375" customWidth="1"/>
    <col min="19" max="19" width="5.44140625" customWidth="1"/>
    <col min="20" max="20" width="9.44140625" customWidth="1"/>
    <col min="21" max="21" width="13" customWidth="1"/>
    <col min="22" max="22" width="3.77734375" customWidth="1"/>
  </cols>
  <sheetData>
    <row r="1" spans="1:22" ht="16.2" customHeight="1">
      <c r="A1" s="105"/>
      <c r="B1" s="110" t="s">
        <v>0</v>
      </c>
      <c r="C1" s="110" t="s">
        <v>159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11" t="s">
        <v>158</v>
      </c>
      <c r="P1" s="111"/>
      <c r="Q1" s="111"/>
      <c r="R1" s="111"/>
      <c r="S1" s="111"/>
      <c r="T1" s="111"/>
      <c r="U1" s="111"/>
      <c r="V1" s="105"/>
    </row>
    <row r="2" spans="1:22" ht="15" customHeight="1">
      <c r="A2" s="105"/>
      <c r="B2" s="110"/>
      <c r="C2" s="112" t="s">
        <v>60</v>
      </c>
      <c r="D2" s="105"/>
      <c r="E2" s="105"/>
      <c r="F2" s="105"/>
      <c r="G2" s="111"/>
      <c r="H2" s="105"/>
      <c r="I2" s="105"/>
      <c r="J2" s="105"/>
      <c r="K2" s="105"/>
      <c r="L2" s="105"/>
      <c r="M2" s="105"/>
      <c r="N2" s="105"/>
      <c r="O2" s="111" t="s">
        <v>51</v>
      </c>
      <c r="P2" s="111" t="s">
        <v>346</v>
      </c>
      <c r="Q2" s="111"/>
      <c r="R2" s="111"/>
      <c r="S2" s="111"/>
      <c r="T2" s="111"/>
      <c r="U2" s="111"/>
      <c r="V2" s="105"/>
    </row>
    <row r="3" spans="1:22" ht="15.6" customHeight="1">
      <c r="A3" s="105"/>
      <c r="B3" s="110"/>
      <c r="C3" s="112" t="s">
        <v>85</v>
      </c>
      <c r="D3" s="105"/>
      <c r="E3" s="105"/>
      <c r="F3" s="105"/>
      <c r="G3" s="111"/>
      <c r="H3" s="105"/>
      <c r="I3" s="105"/>
      <c r="J3" s="105"/>
      <c r="K3" s="105"/>
      <c r="L3" s="105"/>
      <c r="M3" s="105"/>
      <c r="N3" s="105"/>
      <c r="O3" s="111" t="s">
        <v>347</v>
      </c>
      <c r="P3" s="111"/>
      <c r="Q3" s="111"/>
      <c r="R3" s="111"/>
      <c r="S3" s="111"/>
      <c r="T3" s="111"/>
      <c r="U3" s="111"/>
      <c r="V3" s="105"/>
    </row>
    <row r="4" spans="1:22">
      <c r="A4" s="105"/>
      <c r="B4" s="110"/>
      <c r="C4" s="110"/>
      <c r="D4" s="111"/>
      <c r="E4" s="111"/>
      <c r="F4" s="111"/>
      <c r="G4" s="105"/>
      <c r="H4" s="105"/>
      <c r="I4" s="105"/>
      <c r="J4" s="105"/>
      <c r="K4" s="105"/>
      <c r="L4" s="105"/>
      <c r="M4" s="105"/>
      <c r="N4" s="105"/>
      <c r="O4" s="111" t="s">
        <v>349</v>
      </c>
      <c r="P4" s="111"/>
      <c r="Q4" s="111"/>
      <c r="R4" s="111"/>
      <c r="S4" s="111"/>
      <c r="T4" s="111"/>
      <c r="U4" s="111"/>
      <c r="V4" s="105"/>
    </row>
    <row r="5" spans="1:22">
      <c r="A5" s="105"/>
      <c r="B5" s="110"/>
      <c r="C5" s="110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11" t="s">
        <v>348</v>
      </c>
      <c r="P5" s="111"/>
      <c r="Q5" s="111"/>
      <c r="R5" s="111"/>
      <c r="S5" s="111"/>
      <c r="T5" s="111"/>
      <c r="U5" s="111"/>
      <c r="V5" s="105"/>
    </row>
    <row r="6" spans="1:22">
      <c r="A6" s="105"/>
      <c r="B6" s="113"/>
      <c r="C6" s="110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11" t="s">
        <v>160</v>
      </c>
      <c r="P6" s="111"/>
      <c r="Q6" s="111"/>
      <c r="R6" s="111"/>
      <c r="S6" s="111"/>
      <c r="T6" s="111"/>
      <c r="U6" s="111"/>
      <c r="V6" s="105"/>
    </row>
    <row r="7" spans="1:22" hidden="1">
      <c r="A7" s="105"/>
      <c r="B7" s="113"/>
      <c r="C7" s="110" t="s">
        <v>1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pans="1:22" ht="13.5" customHeight="1">
      <c r="A8" s="105"/>
      <c r="B8" s="11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</row>
    <row r="9" spans="1:22" ht="12.75" customHeight="1">
      <c r="A9" s="105"/>
      <c r="B9" s="11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</row>
    <row r="10" spans="1:22" ht="14.25" customHeight="1">
      <c r="A10" s="105"/>
      <c r="B10" s="114"/>
      <c r="C10" s="105"/>
      <c r="D10" s="105"/>
      <c r="E10" s="111"/>
      <c r="F10" s="114"/>
      <c r="G10" s="111" t="s">
        <v>52</v>
      </c>
      <c r="H10" s="111"/>
      <c r="I10" s="111"/>
      <c r="J10" s="111"/>
      <c r="K10" s="111"/>
      <c r="L10" s="111"/>
      <c r="M10" s="111"/>
      <c r="N10" s="111"/>
      <c r="O10" s="111"/>
      <c r="P10" s="105"/>
      <c r="Q10" s="105"/>
      <c r="R10" s="105"/>
      <c r="S10" s="105"/>
      <c r="T10" s="105"/>
      <c r="U10" s="105"/>
      <c r="V10" s="105"/>
    </row>
    <row r="11" spans="1:22" ht="21" customHeight="1">
      <c r="A11" s="105"/>
      <c r="B11" s="114"/>
      <c r="C11" s="105"/>
      <c r="D11" s="105"/>
      <c r="E11" s="111" t="s">
        <v>350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05"/>
      <c r="Q11" s="105"/>
      <c r="R11" s="105"/>
      <c r="S11" s="105"/>
      <c r="T11" s="105"/>
      <c r="U11" s="105"/>
      <c r="V11" s="105"/>
    </row>
    <row r="12" spans="1:22" ht="13.2" customHeight="1">
      <c r="A12" s="105"/>
      <c r="B12" s="114" t="s">
        <v>2</v>
      </c>
      <c r="C12" s="105"/>
      <c r="D12" s="105"/>
      <c r="E12" s="111"/>
      <c r="F12" s="111" t="s">
        <v>53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05"/>
      <c r="Q12" s="105"/>
      <c r="R12" s="105"/>
      <c r="S12" s="105"/>
      <c r="T12" s="105"/>
      <c r="U12" s="105"/>
      <c r="V12" s="105"/>
    </row>
    <row r="13" spans="1:22" ht="22.5" customHeight="1">
      <c r="A13" s="105"/>
      <c r="B13" s="150"/>
      <c r="C13" s="150" t="s">
        <v>3</v>
      </c>
      <c r="D13" s="150" t="s">
        <v>4</v>
      </c>
      <c r="E13" s="150" t="s">
        <v>54</v>
      </c>
      <c r="F13" s="150" t="s">
        <v>5</v>
      </c>
      <c r="G13" s="150" t="s">
        <v>335</v>
      </c>
      <c r="H13" s="150" t="s">
        <v>6</v>
      </c>
      <c r="I13" s="152" t="s">
        <v>88</v>
      </c>
      <c r="J13" s="152" t="s">
        <v>89</v>
      </c>
      <c r="K13" s="107"/>
      <c r="L13" s="150" t="s">
        <v>7</v>
      </c>
      <c r="M13" s="150" t="s">
        <v>8</v>
      </c>
      <c r="N13" s="150" t="s">
        <v>81</v>
      </c>
      <c r="O13" s="106" t="s">
        <v>9</v>
      </c>
      <c r="P13" s="106" t="s">
        <v>67</v>
      </c>
      <c r="Q13" s="106" t="s">
        <v>65</v>
      </c>
      <c r="R13" s="106" t="s">
        <v>69</v>
      </c>
      <c r="S13" s="106" t="s">
        <v>14</v>
      </c>
      <c r="T13" s="106" t="s">
        <v>14</v>
      </c>
      <c r="U13" s="150" t="s">
        <v>16</v>
      </c>
      <c r="V13" s="105"/>
    </row>
    <row r="14" spans="1:22" ht="13.5" customHeight="1">
      <c r="A14" s="105"/>
      <c r="B14" s="150"/>
      <c r="C14" s="150"/>
      <c r="D14" s="150"/>
      <c r="E14" s="150"/>
      <c r="F14" s="150"/>
      <c r="G14" s="150"/>
      <c r="H14" s="150"/>
      <c r="I14" s="153"/>
      <c r="J14" s="153"/>
      <c r="K14" s="108"/>
      <c r="L14" s="150"/>
      <c r="M14" s="150"/>
      <c r="N14" s="150"/>
      <c r="O14" s="106" t="s">
        <v>10</v>
      </c>
      <c r="P14" s="106" t="s">
        <v>11</v>
      </c>
      <c r="Q14" s="106" t="s">
        <v>66</v>
      </c>
      <c r="R14" s="106" t="s">
        <v>70</v>
      </c>
      <c r="S14" s="106" t="s">
        <v>178</v>
      </c>
      <c r="T14" s="106" t="s">
        <v>15</v>
      </c>
      <c r="U14" s="150"/>
      <c r="V14" s="105"/>
    </row>
    <row r="15" spans="1:22" ht="19.8" customHeight="1">
      <c r="A15" s="105"/>
      <c r="B15" s="150"/>
      <c r="C15" s="150"/>
      <c r="D15" s="150"/>
      <c r="E15" s="150"/>
      <c r="F15" s="150"/>
      <c r="G15" s="150"/>
      <c r="H15" s="150"/>
      <c r="I15" s="153"/>
      <c r="J15" s="153"/>
      <c r="K15" s="108" t="s">
        <v>176</v>
      </c>
      <c r="L15" s="150"/>
      <c r="M15" s="150"/>
      <c r="N15" s="150"/>
      <c r="O15" s="106"/>
      <c r="P15" s="106" t="s">
        <v>12</v>
      </c>
      <c r="Q15" s="106" t="s">
        <v>13</v>
      </c>
      <c r="R15" s="106" t="s">
        <v>13</v>
      </c>
      <c r="S15" s="106" t="s">
        <v>177</v>
      </c>
      <c r="T15" s="106"/>
      <c r="U15" s="150"/>
      <c r="V15" s="105"/>
    </row>
    <row r="16" spans="1:22" ht="15" customHeight="1">
      <c r="A16" s="105"/>
      <c r="B16" s="150"/>
      <c r="C16" s="150"/>
      <c r="D16" s="150"/>
      <c r="E16" s="150"/>
      <c r="F16" s="150"/>
      <c r="G16" s="150"/>
      <c r="H16" s="150"/>
      <c r="I16" s="154"/>
      <c r="J16" s="154"/>
      <c r="K16" s="109"/>
      <c r="L16" s="150"/>
      <c r="M16" s="150"/>
      <c r="N16" s="150"/>
      <c r="O16" s="106"/>
      <c r="P16" s="106" t="s">
        <v>68</v>
      </c>
      <c r="Q16" s="20">
        <v>0.1</v>
      </c>
      <c r="R16" s="20">
        <v>0.3</v>
      </c>
      <c r="S16" s="20"/>
      <c r="T16" s="106"/>
      <c r="U16" s="150"/>
      <c r="V16" s="105"/>
    </row>
    <row r="17" spans="1:22" ht="45.6" customHeight="1">
      <c r="A17" s="105"/>
      <c r="B17" s="115">
        <v>1</v>
      </c>
      <c r="C17" s="115" t="s">
        <v>205</v>
      </c>
      <c r="D17" s="115" t="s">
        <v>334</v>
      </c>
      <c r="E17" s="115" t="s">
        <v>19</v>
      </c>
      <c r="F17" s="115" t="s">
        <v>242</v>
      </c>
      <c r="G17" s="116" t="s">
        <v>336</v>
      </c>
      <c r="H17" s="115"/>
      <c r="I17" s="115" t="s">
        <v>337</v>
      </c>
      <c r="J17" s="117" t="s">
        <v>103</v>
      </c>
      <c r="K17" s="117"/>
      <c r="L17" s="115">
        <v>3.86</v>
      </c>
      <c r="M17" s="118">
        <f t="shared" ref="M17" si="0">SUM(L17*17697)</f>
        <v>68310.42</v>
      </c>
      <c r="N17" s="115">
        <v>0.5</v>
      </c>
      <c r="O17" s="118">
        <f t="shared" ref="O17" si="1">SUM(M17*1)</f>
        <v>68310.42</v>
      </c>
      <c r="P17" s="118">
        <f t="shared" ref="P17" si="2">SUM(N17*O17)</f>
        <v>34155.21</v>
      </c>
      <c r="Q17" s="118">
        <f t="shared" ref="Q17" si="3">SUM(P17*10%)</f>
        <v>3415.5210000000002</v>
      </c>
      <c r="R17" s="115"/>
      <c r="S17" s="115"/>
      <c r="T17" s="115"/>
      <c r="U17" s="118">
        <f t="shared" ref="U17:U47" si="4">SUM(P17+Q17+R17+T17)</f>
        <v>37570.731</v>
      </c>
      <c r="V17" s="105"/>
    </row>
    <row r="18" spans="1:22" ht="42" customHeight="1">
      <c r="A18" s="105"/>
      <c r="B18" s="115"/>
      <c r="C18" s="115" t="s">
        <v>205</v>
      </c>
      <c r="D18" s="115" t="s">
        <v>334</v>
      </c>
      <c r="E18" s="115" t="s">
        <v>19</v>
      </c>
      <c r="F18" s="115" t="s">
        <v>242</v>
      </c>
      <c r="G18" s="116" t="s">
        <v>336</v>
      </c>
      <c r="H18" s="115"/>
      <c r="I18" s="115" t="s">
        <v>337</v>
      </c>
      <c r="J18" s="117" t="s">
        <v>103</v>
      </c>
      <c r="K18" s="117"/>
      <c r="L18" s="115">
        <v>3.86</v>
      </c>
      <c r="M18" s="118">
        <f t="shared" ref="M18:M40" si="5">SUM(L18*17697)</f>
        <v>68310.42</v>
      </c>
      <c r="N18" s="115">
        <v>0.3</v>
      </c>
      <c r="O18" s="118">
        <f t="shared" ref="O18:O40" si="6">SUM(M18*1)</f>
        <v>68310.42</v>
      </c>
      <c r="P18" s="118">
        <f t="shared" ref="P18:P40" si="7">SUM(N18*O18)</f>
        <v>20493.126</v>
      </c>
      <c r="Q18" s="118">
        <v>0</v>
      </c>
      <c r="R18" s="115"/>
      <c r="S18" s="115"/>
      <c r="T18" s="115"/>
      <c r="U18" s="118">
        <f t="shared" ref="U18:U19" si="8">SUM(P18+Q18+R18+T18)</f>
        <v>20493.126</v>
      </c>
      <c r="V18" s="105"/>
    </row>
    <row r="19" spans="1:22" ht="42" customHeight="1">
      <c r="A19" s="105"/>
      <c r="B19" s="115">
        <v>2</v>
      </c>
      <c r="C19" s="115" t="s">
        <v>185</v>
      </c>
      <c r="D19" s="115" t="s">
        <v>338</v>
      </c>
      <c r="E19" s="115" t="s">
        <v>19</v>
      </c>
      <c r="F19" s="115" t="s">
        <v>339</v>
      </c>
      <c r="G19" s="115" t="s">
        <v>340</v>
      </c>
      <c r="H19" s="115"/>
      <c r="I19" s="115" t="s">
        <v>337</v>
      </c>
      <c r="J19" s="117" t="s">
        <v>103</v>
      </c>
      <c r="K19" s="115"/>
      <c r="L19" s="115">
        <v>3.29</v>
      </c>
      <c r="M19" s="118">
        <f t="shared" si="5"/>
        <v>58223.13</v>
      </c>
      <c r="N19" s="115">
        <v>0.5</v>
      </c>
      <c r="O19" s="118">
        <f t="shared" si="6"/>
        <v>58223.13</v>
      </c>
      <c r="P19" s="118">
        <f t="shared" si="7"/>
        <v>29111.564999999999</v>
      </c>
      <c r="Q19" s="118">
        <v>0</v>
      </c>
      <c r="R19" s="115"/>
      <c r="S19" s="115"/>
      <c r="T19" s="115"/>
      <c r="U19" s="118">
        <f t="shared" si="8"/>
        <v>29111.564999999999</v>
      </c>
      <c r="V19" s="105"/>
    </row>
    <row r="20" spans="1:22" ht="19.2" customHeight="1">
      <c r="A20" s="105"/>
      <c r="B20" s="119"/>
      <c r="C20" s="119"/>
      <c r="D20" s="119" t="s">
        <v>341</v>
      </c>
      <c r="E20" s="119"/>
      <c r="F20" s="120"/>
      <c r="G20" s="119"/>
      <c r="H20" s="119"/>
      <c r="I20" s="119"/>
      <c r="J20" s="119"/>
      <c r="K20" s="119"/>
      <c r="L20" s="119"/>
      <c r="M20" s="121">
        <f>SUM(M17:M19)</f>
        <v>194843.97</v>
      </c>
      <c r="N20" s="122">
        <f>SUM(N17:N19)</f>
        <v>1.3</v>
      </c>
      <c r="O20" s="121">
        <f t="shared" ref="O20:U20" si="9">SUM(O17:O19)</f>
        <v>194843.97</v>
      </c>
      <c r="P20" s="121">
        <f t="shared" si="9"/>
        <v>83759.900999999998</v>
      </c>
      <c r="Q20" s="121">
        <f t="shared" si="9"/>
        <v>3415.5210000000002</v>
      </c>
      <c r="R20" s="121">
        <f t="shared" si="9"/>
        <v>0</v>
      </c>
      <c r="S20" s="121">
        <f t="shared" si="9"/>
        <v>0</v>
      </c>
      <c r="T20" s="121">
        <f t="shared" si="9"/>
        <v>0</v>
      </c>
      <c r="U20" s="121">
        <f t="shared" si="9"/>
        <v>87175.422000000006</v>
      </c>
      <c r="V20" s="105"/>
    </row>
    <row r="21" spans="1:22" ht="18" customHeight="1">
      <c r="A21" s="105"/>
      <c r="B21" s="116">
        <v>3</v>
      </c>
      <c r="C21" s="115" t="s">
        <v>77</v>
      </c>
      <c r="D21" s="115" t="s">
        <v>132</v>
      </c>
      <c r="E21" s="115"/>
      <c r="F21" s="115"/>
      <c r="G21" s="115"/>
      <c r="H21" s="116"/>
      <c r="I21" s="116"/>
      <c r="J21" s="116"/>
      <c r="K21" s="116">
        <v>4</v>
      </c>
      <c r="L21" s="116">
        <v>1.96</v>
      </c>
      <c r="M21" s="118">
        <f t="shared" si="5"/>
        <v>34686.120000000003</v>
      </c>
      <c r="N21" s="116">
        <v>1</v>
      </c>
      <c r="O21" s="118">
        <f t="shared" si="6"/>
        <v>34686.120000000003</v>
      </c>
      <c r="P21" s="118">
        <f t="shared" si="7"/>
        <v>34686.120000000003</v>
      </c>
      <c r="Q21" s="118">
        <f t="shared" ref="Q21:Q40" si="10">SUM(P21*10%)</f>
        <v>3468.6120000000005</v>
      </c>
      <c r="R21" s="116"/>
      <c r="S21" s="116"/>
      <c r="T21" s="116"/>
      <c r="U21" s="123">
        <f>SUM(P21+Q21+R21+S21+T21)</f>
        <v>38154.732000000004</v>
      </c>
      <c r="V21" s="105"/>
    </row>
    <row r="22" spans="1:22" ht="18" customHeight="1">
      <c r="A22" s="105"/>
      <c r="B22" s="116">
        <v>4</v>
      </c>
      <c r="C22" s="115" t="s">
        <v>210</v>
      </c>
      <c r="D22" s="115" t="s">
        <v>56</v>
      </c>
      <c r="E22" s="115"/>
      <c r="F22" s="115"/>
      <c r="G22" s="115"/>
      <c r="H22" s="115"/>
      <c r="I22" s="115"/>
      <c r="J22" s="115"/>
      <c r="K22" s="115">
        <v>5</v>
      </c>
      <c r="L22" s="115">
        <v>2.1</v>
      </c>
      <c r="M22" s="118">
        <f t="shared" si="5"/>
        <v>37163.700000000004</v>
      </c>
      <c r="N22" s="115">
        <v>1</v>
      </c>
      <c r="O22" s="118">
        <f t="shared" si="6"/>
        <v>37163.700000000004</v>
      </c>
      <c r="P22" s="118">
        <f t="shared" si="7"/>
        <v>37163.700000000004</v>
      </c>
      <c r="Q22" s="118">
        <f t="shared" si="10"/>
        <v>3716.3700000000008</v>
      </c>
      <c r="R22" s="115"/>
      <c r="S22" s="115"/>
      <c r="T22" s="115"/>
      <c r="U22" s="123">
        <f t="shared" ref="U22:U40" si="11">SUM(P22+Q22+R22+S22+T22)</f>
        <v>40880.070000000007</v>
      </c>
      <c r="V22" s="105"/>
    </row>
    <row r="23" spans="1:22" ht="16.2" customHeight="1">
      <c r="A23" s="105"/>
      <c r="B23" s="116">
        <v>5</v>
      </c>
      <c r="C23" s="115" t="s">
        <v>212</v>
      </c>
      <c r="D23" s="115" t="s">
        <v>199</v>
      </c>
      <c r="E23" s="115"/>
      <c r="F23" s="115"/>
      <c r="G23" s="116"/>
      <c r="H23" s="115"/>
      <c r="I23" s="115"/>
      <c r="J23" s="115"/>
      <c r="K23" s="115">
        <v>3</v>
      </c>
      <c r="L23" s="115">
        <v>1.83</v>
      </c>
      <c r="M23" s="118">
        <f t="shared" si="5"/>
        <v>32385.510000000002</v>
      </c>
      <c r="N23" s="115">
        <v>1</v>
      </c>
      <c r="O23" s="118">
        <f t="shared" si="6"/>
        <v>32385.510000000002</v>
      </c>
      <c r="P23" s="118">
        <f t="shared" si="7"/>
        <v>32385.510000000002</v>
      </c>
      <c r="Q23" s="118">
        <f t="shared" si="10"/>
        <v>3238.5510000000004</v>
      </c>
      <c r="R23" s="115"/>
      <c r="S23" s="115"/>
      <c r="T23" s="115"/>
      <c r="U23" s="123">
        <f t="shared" si="11"/>
        <v>35624.061000000002</v>
      </c>
      <c r="V23" s="105"/>
    </row>
    <row r="24" spans="1:22" ht="18" customHeight="1">
      <c r="A24" s="105"/>
      <c r="B24" s="116"/>
      <c r="C24" s="115" t="s">
        <v>212</v>
      </c>
      <c r="D24" s="115" t="s">
        <v>34</v>
      </c>
      <c r="E24" s="115"/>
      <c r="F24" s="115"/>
      <c r="G24" s="115"/>
      <c r="H24" s="119"/>
      <c r="I24" s="115"/>
      <c r="J24" s="115"/>
      <c r="K24" s="115">
        <v>1</v>
      </c>
      <c r="L24" s="115">
        <v>1.6</v>
      </c>
      <c r="M24" s="118">
        <f t="shared" si="5"/>
        <v>28315.200000000001</v>
      </c>
      <c r="N24" s="115">
        <v>0.5</v>
      </c>
      <c r="O24" s="118">
        <f t="shared" si="6"/>
        <v>28315.200000000001</v>
      </c>
      <c r="P24" s="118">
        <f t="shared" si="7"/>
        <v>14157.6</v>
      </c>
      <c r="Q24" s="118">
        <v>0</v>
      </c>
      <c r="R24" s="119"/>
      <c r="S24" s="119"/>
      <c r="T24" s="119"/>
      <c r="U24" s="123">
        <f t="shared" si="11"/>
        <v>14157.6</v>
      </c>
      <c r="V24" s="105"/>
    </row>
    <row r="25" spans="1:22" ht="16.8" customHeight="1">
      <c r="A25" s="105"/>
      <c r="B25" s="116">
        <v>6</v>
      </c>
      <c r="C25" s="115" t="s">
        <v>108</v>
      </c>
      <c r="D25" s="115" t="s">
        <v>344</v>
      </c>
      <c r="E25" s="115"/>
      <c r="F25" s="115"/>
      <c r="G25" s="115"/>
      <c r="H25" s="115"/>
      <c r="I25" s="115"/>
      <c r="J25" s="115"/>
      <c r="K25" s="115">
        <v>3</v>
      </c>
      <c r="L25" s="115">
        <v>1.83</v>
      </c>
      <c r="M25" s="118">
        <f t="shared" si="5"/>
        <v>32385.510000000002</v>
      </c>
      <c r="N25" s="115">
        <v>1</v>
      </c>
      <c r="O25" s="118">
        <f t="shared" si="6"/>
        <v>32385.510000000002</v>
      </c>
      <c r="P25" s="118">
        <f t="shared" si="7"/>
        <v>32385.510000000002</v>
      </c>
      <c r="Q25" s="118">
        <f t="shared" si="10"/>
        <v>3238.5510000000004</v>
      </c>
      <c r="R25" s="115"/>
      <c r="S25" s="115"/>
      <c r="T25" s="115"/>
      <c r="U25" s="123">
        <f t="shared" si="11"/>
        <v>35624.061000000002</v>
      </c>
      <c r="V25" s="105"/>
    </row>
    <row r="26" spans="1:22" ht="15" customHeight="1">
      <c r="A26" s="105"/>
      <c r="B26" s="116"/>
      <c r="C26" s="115" t="s">
        <v>108</v>
      </c>
      <c r="D26" s="115" t="s">
        <v>34</v>
      </c>
      <c r="E26" s="115"/>
      <c r="F26" s="115"/>
      <c r="G26" s="115"/>
      <c r="H26" s="115"/>
      <c r="I26" s="115"/>
      <c r="J26" s="115"/>
      <c r="K26" s="115">
        <v>1</v>
      </c>
      <c r="L26" s="115">
        <v>1.6</v>
      </c>
      <c r="M26" s="118">
        <f t="shared" si="5"/>
        <v>28315.200000000001</v>
      </c>
      <c r="N26" s="115">
        <v>0.5</v>
      </c>
      <c r="O26" s="118">
        <f t="shared" si="6"/>
        <v>28315.200000000001</v>
      </c>
      <c r="P26" s="118">
        <f t="shared" si="7"/>
        <v>14157.6</v>
      </c>
      <c r="Q26" s="118">
        <v>0</v>
      </c>
      <c r="R26" s="115"/>
      <c r="S26" s="115"/>
      <c r="T26" s="115"/>
      <c r="U26" s="123">
        <f t="shared" si="11"/>
        <v>14157.6</v>
      </c>
      <c r="V26" s="105"/>
    </row>
    <row r="27" spans="1:22" ht="18" customHeight="1">
      <c r="A27" s="105"/>
      <c r="B27" s="116">
        <v>7</v>
      </c>
      <c r="C27" s="115" t="s">
        <v>84</v>
      </c>
      <c r="D27" s="115" t="s">
        <v>151</v>
      </c>
      <c r="E27" s="115"/>
      <c r="F27" s="115"/>
      <c r="G27" s="115"/>
      <c r="H27" s="115"/>
      <c r="I27" s="115"/>
      <c r="J27" s="115"/>
      <c r="K27" s="115">
        <v>2</v>
      </c>
      <c r="L27" s="115">
        <v>1.71</v>
      </c>
      <c r="M27" s="118">
        <f t="shared" si="5"/>
        <v>30261.87</v>
      </c>
      <c r="N27" s="115">
        <v>1</v>
      </c>
      <c r="O27" s="118">
        <f t="shared" si="6"/>
        <v>30261.87</v>
      </c>
      <c r="P27" s="118">
        <f t="shared" si="7"/>
        <v>30261.87</v>
      </c>
      <c r="Q27" s="118">
        <f t="shared" si="10"/>
        <v>3026.1869999999999</v>
      </c>
      <c r="R27" s="124">
        <f>SUM(17697*30)/100</f>
        <v>5309.1</v>
      </c>
      <c r="S27" s="115"/>
      <c r="T27" s="115"/>
      <c r="U27" s="123">
        <f t="shared" si="11"/>
        <v>38597.156999999999</v>
      </c>
      <c r="V27" s="105"/>
    </row>
    <row r="28" spans="1:22" ht="16.8" customHeight="1">
      <c r="A28" s="105"/>
      <c r="B28" s="116"/>
      <c r="C28" s="115" t="s">
        <v>84</v>
      </c>
      <c r="D28" s="115" t="s">
        <v>151</v>
      </c>
      <c r="E28" s="115"/>
      <c r="F28" s="115"/>
      <c r="G28" s="115"/>
      <c r="H28" s="115"/>
      <c r="I28" s="115"/>
      <c r="J28" s="115"/>
      <c r="K28" s="115">
        <v>2</v>
      </c>
      <c r="L28" s="115">
        <v>1.71</v>
      </c>
      <c r="M28" s="118">
        <f t="shared" si="5"/>
        <v>30261.87</v>
      </c>
      <c r="N28" s="115">
        <v>0.25</v>
      </c>
      <c r="O28" s="118">
        <f t="shared" si="6"/>
        <v>30261.87</v>
      </c>
      <c r="P28" s="118">
        <f t="shared" si="7"/>
        <v>7565.4674999999997</v>
      </c>
      <c r="Q28" s="118">
        <f t="shared" si="10"/>
        <v>756.54674999999997</v>
      </c>
      <c r="R28" s="124">
        <f>SUM(17697*30)/100/4</f>
        <v>1327.2750000000001</v>
      </c>
      <c r="S28" s="115"/>
      <c r="T28" s="115"/>
      <c r="U28" s="123">
        <f t="shared" si="11"/>
        <v>9649.2892499999998</v>
      </c>
      <c r="V28" s="105"/>
    </row>
    <row r="29" spans="1:22" ht="18.600000000000001" customHeight="1">
      <c r="A29" s="105"/>
      <c r="B29" s="116">
        <v>8</v>
      </c>
      <c r="C29" s="115" t="s">
        <v>57</v>
      </c>
      <c r="D29" s="115" t="s">
        <v>151</v>
      </c>
      <c r="E29" s="115"/>
      <c r="F29" s="115"/>
      <c r="G29" s="115"/>
      <c r="H29" s="115"/>
      <c r="I29" s="115"/>
      <c r="J29" s="115"/>
      <c r="K29" s="115">
        <v>2</v>
      </c>
      <c r="L29" s="115">
        <v>1.71</v>
      </c>
      <c r="M29" s="118">
        <f t="shared" si="5"/>
        <v>30261.87</v>
      </c>
      <c r="N29" s="115">
        <v>1</v>
      </c>
      <c r="O29" s="118">
        <f t="shared" si="6"/>
        <v>30261.87</v>
      </c>
      <c r="P29" s="118">
        <f t="shared" si="7"/>
        <v>30261.87</v>
      </c>
      <c r="Q29" s="118">
        <f t="shared" si="10"/>
        <v>3026.1869999999999</v>
      </c>
      <c r="R29" s="124">
        <f>SUM(17697*30)/100</f>
        <v>5309.1</v>
      </c>
      <c r="S29" s="115"/>
      <c r="T29" s="115"/>
      <c r="U29" s="123">
        <f t="shared" si="11"/>
        <v>38597.156999999999</v>
      </c>
      <c r="V29" s="105"/>
    </row>
    <row r="30" spans="1:22" ht="16.8" customHeight="1">
      <c r="A30" s="105"/>
      <c r="B30" s="116"/>
      <c r="C30" s="115" t="s">
        <v>57</v>
      </c>
      <c r="D30" s="115" t="s">
        <v>151</v>
      </c>
      <c r="E30" s="115"/>
      <c r="F30" s="115"/>
      <c r="G30" s="115"/>
      <c r="H30" s="115"/>
      <c r="I30" s="115"/>
      <c r="J30" s="115"/>
      <c r="K30" s="115">
        <v>2</v>
      </c>
      <c r="L30" s="115">
        <v>1.71</v>
      </c>
      <c r="M30" s="118">
        <f t="shared" si="5"/>
        <v>30261.87</v>
      </c>
      <c r="N30" s="115">
        <v>0.25</v>
      </c>
      <c r="O30" s="118">
        <f t="shared" si="6"/>
        <v>30261.87</v>
      </c>
      <c r="P30" s="118">
        <f t="shared" si="7"/>
        <v>7565.4674999999997</v>
      </c>
      <c r="Q30" s="118">
        <f t="shared" si="10"/>
        <v>756.54674999999997</v>
      </c>
      <c r="R30" s="124">
        <f>SUM(17697*30)/100/4</f>
        <v>1327.2750000000001</v>
      </c>
      <c r="S30" s="115"/>
      <c r="T30" s="115"/>
      <c r="U30" s="123">
        <f t="shared" si="11"/>
        <v>9649.2892499999998</v>
      </c>
      <c r="V30" s="105"/>
    </row>
    <row r="31" spans="1:22" ht="20.399999999999999" customHeight="1">
      <c r="A31" s="105"/>
      <c r="B31" s="116">
        <v>9</v>
      </c>
      <c r="C31" s="115" t="s">
        <v>83</v>
      </c>
      <c r="D31" s="115" t="s">
        <v>151</v>
      </c>
      <c r="E31" s="115"/>
      <c r="F31" s="115"/>
      <c r="G31" s="115"/>
      <c r="H31" s="115"/>
      <c r="I31" s="115"/>
      <c r="J31" s="115"/>
      <c r="K31" s="115">
        <v>2</v>
      </c>
      <c r="L31" s="115">
        <v>1.71</v>
      </c>
      <c r="M31" s="118">
        <f t="shared" si="5"/>
        <v>30261.87</v>
      </c>
      <c r="N31" s="115">
        <v>1</v>
      </c>
      <c r="O31" s="118">
        <f t="shared" si="6"/>
        <v>30261.87</v>
      </c>
      <c r="P31" s="118">
        <f t="shared" si="7"/>
        <v>30261.87</v>
      </c>
      <c r="Q31" s="118">
        <f t="shared" si="10"/>
        <v>3026.1869999999999</v>
      </c>
      <c r="R31" s="124">
        <f>SUM(17697*30)/100</f>
        <v>5309.1</v>
      </c>
      <c r="S31" s="115"/>
      <c r="T31" s="115"/>
      <c r="U31" s="123">
        <f t="shared" si="11"/>
        <v>38597.156999999999</v>
      </c>
      <c r="V31" s="105"/>
    </row>
    <row r="32" spans="1:22" ht="15" customHeight="1">
      <c r="A32" s="105"/>
      <c r="B32" s="116"/>
      <c r="C32" s="115" t="s">
        <v>83</v>
      </c>
      <c r="D32" s="115" t="s">
        <v>151</v>
      </c>
      <c r="E32" s="115"/>
      <c r="F32" s="115"/>
      <c r="G32" s="115"/>
      <c r="H32" s="115"/>
      <c r="I32" s="115"/>
      <c r="J32" s="115"/>
      <c r="K32" s="115">
        <v>2</v>
      </c>
      <c r="L32" s="115">
        <v>1.71</v>
      </c>
      <c r="M32" s="118">
        <f t="shared" si="5"/>
        <v>30261.87</v>
      </c>
      <c r="N32" s="115">
        <v>0.25</v>
      </c>
      <c r="O32" s="118">
        <f t="shared" si="6"/>
        <v>30261.87</v>
      </c>
      <c r="P32" s="118">
        <f t="shared" si="7"/>
        <v>7565.4674999999997</v>
      </c>
      <c r="Q32" s="118">
        <f t="shared" si="10"/>
        <v>756.54674999999997</v>
      </c>
      <c r="R32" s="124">
        <f>SUM(17697*30)/100/4</f>
        <v>1327.2750000000001</v>
      </c>
      <c r="S32" s="115"/>
      <c r="T32" s="115"/>
      <c r="U32" s="123">
        <f t="shared" si="11"/>
        <v>9649.2892499999998</v>
      </c>
      <c r="V32" s="105"/>
    </row>
    <row r="33" spans="1:22" ht="13.8" customHeight="1" thickBot="1">
      <c r="A33" s="105"/>
      <c r="B33" s="116">
        <v>10</v>
      </c>
      <c r="C33" s="115" t="s">
        <v>109</v>
      </c>
      <c r="D33" s="115" t="s">
        <v>151</v>
      </c>
      <c r="E33" s="115"/>
      <c r="F33" s="115"/>
      <c r="G33" s="115"/>
      <c r="H33" s="115"/>
      <c r="I33" s="115"/>
      <c r="J33" s="115"/>
      <c r="K33" s="115">
        <v>2</v>
      </c>
      <c r="L33" s="115">
        <v>1.71</v>
      </c>
      <c r="M33" s="118">
        <f t="shared" si="5"/>
        <v>30261.87</v>
      </c>
      <c r="N33" s="115">
        <v>1</v>
      </c>
      <c r="O33" s="118">
        <f t="shared" si="6"/>
        <v>30261.87</v>
      </c>
      <c r="P33" s="118">
        <f t="shared" si="7"/>
        <v>30261.87</v>
      </c>
      <c r="Q33" s="118">
        <f t="shared" si="10"/>
        <v>3026.1869999999999</v>
      </c>
      <c r="R33" s="124">
        <f>SUM(17697*30)/100</f>
        <v>5309.1</v>
      </c>
      <c r="S33" s="115"/>
      <c r="T33" s="115"/>
      <c r="U33" s="123">
        <f t="shared" si="11"/>
        <v>38597.156999999999</v>
      </c>
      <c r="V33" s="105"/>
    </row>
    <row r="34" spans="1:22" ht="15.6" customHeight="1" thickBot="1">
      <c r="A34" s="105"/>
      <c r="B34" s="116"/>
      <c r="C34" s="115" t="s">
        <v>109</v>
      </c>
      <c r="D34" s="115" t="s">
        <v>151</v>
      </c>
      <c r="E34" s="115"/>
      <c r="F34" s="115"/>
      <c r="G34" s="115"/>
      <c r="H34" s="115"/>
      <c r="I34" s="115"/>
      <c r="J34" s="115"/>
      <c r="K34" s="115">
        <v>2</v>
      </c>
      <c r="L34" s="115">
        <v>1.71</v>
      </c>
      <c r="M34" s="118">
        <f t="shared" si="5"/>
        <v>30261.87</v>
      </c>
      <c r="N34" s="125">
        <v>0.25</v>
      </c>
      <c r="O34" s="118">
        <f t="shared" si="6"/>
        <v>30261.87</v>
      </c>
      <c r="P34" s="118">
        <f t="shared" si="7"/>
        <v>7565.4674999999997</v>
      </c>
      <c r="Q34" s="118">
        <f t="shared" si="10"/>
        <v>756.54674999999997</v>
      </c>
      <c r="R34" s="124">
        <f>SUM(17697*30)/100/4</f>
        <v>1327.2750000000001</v>
      </c>
      <c r="S34" s="126"/>
      <c r="T34" s="119"/>
      <c r="U34" s="123">
        <f t="shared" si="11"/>
        <v>9649.2892499999998</v>
      </c>
      <c r="V34" s="105"/>
    </row>
    <row r="35" spans="1:22" ht="16.2" customHeight="1">
      <c r="A35" s="105"/>
      <c r="B35" s="116">
        <v>11</v>
      </c>
      <c r="C35" s="115" t="s">
        <v>58</v>
      </c>
      <c r="D35" s="115" t="s">
        <v>35</v>
      </c>
      <c r="E35" s="115"/>
      <c r="F35" s="127"/>
      <c r="G35" s="115"/>
      <c r="H35" s="115"/>
      <c r="I35" s="115"/>
      <c r="J35" s="115"/>
      <c r="K35" s="115">
        <v>1</v>
      </c>
      <c r="L35" s="115">
        <v>1.6</v>
      </c>
      <c r="M35" s="118">
        <f t="shared" si="5"/>
        <v>28315.200000000001</v>
      </c>
      <c r="N35" s="115">
        <v>1</v>
      </c>
      <c r="O35" s="118">
        <f t="shared" si="6"/>
        <v>28315.200000000001</v>
      </c>
      <c r="P35" s="118">
        <f t="shared" si="7"/>
        <v>28315.200000000001</v>
      </c>
      <c r="Q35" s="118">
        <f t="shared" si="10"/>
        <v>2831.5200000000004</v>
      </c>
      <c r="R35" s="115"/>
      <c r="S35" s="115"/>
      <c r="T35" s="115"/>
      <c r="U35" s="123">
        <f t="shared" si="11"/>
        <v>31146.720000000001</v>
      </c>
      <c r="V35" s="105"/>
    </row>
    <row r="36" spans="1:22" ht="17.399999999999999" customHeight="1">
      <c r="A36" s="105"/>
      <c r="B36" s="116">
        <v>12</v>
      </c>
      <c r="C36" s="115" t="s">
        <v>36</v>
      </c>
      <c r="D36" s="115" t="s">
        <v>35</v>
      </c>
      <c r="E36" s="115"/>
      <c r="F36" s="115"/>
      <c r="G36" s="115"/>
      <c r="H36" s="115"/>
      <c r="I36" s="115"/>
      <c r="J36" s="115"/>
      <c r="K36" s="115">
        <v>1</v>
      </c>
      <c r="L36" s="115">
        <v>1.6</v>
      </c>
      <c r="M36" s="118">
        <f t="shared" si="5"/>
        <v>28315.200000000001</v>
      </c>
      <c r="N36" s="115">
        <v>1</v>
      </c>
      <c r="O36" s="118">
        <f t="shared" si="6"/>
        <v>28315.200000000001</v>
      </c>
      <c r="P36" s="118">
        <f t="shared" si="7"/>
        <v>28315.200000000001</v>
      </c>
      <c r="Q36" s="118">
        <f t="shared" si="10"/>
        <v>2831.5200000000004</v>
      </c>
      <c r="R36" s="115"/>
      <c r="S36" s="115"/>
      <c r="T36" s="115"/>
      <c r="U36" s="123">
        <f t="shared" si="11"/>
        <v>31146.720000000001</v>
      </c>
      <c r="V36" s="105"/>
    </row>
    <row r="37" spans="1:22" ht="16.8" customHeight="1">
      <c r="A37" s="105"/>
      <c r="B37" s="116">
        <v>13</v>
      </c>
      <c r="C37" s="115" t="s">
        <v>343</v>
      </c>
      <c r="D37" s="115" t="s">
        <v>345</v>
      </c>
      <c r="E37" s="115"/>
      <c r="F37" s="115"/>
      <c r="G37" s="115"/>
      <c r="H37" s="115"/>
      <c r="I37" s="115"/>
      <c r="J37" s="115"/>
      <c r="K37" s="115">
        <v>1</v>
      </c>
      <c r="L37" s="115">
        <v>1.6</v>
      </c>
      <c r="M37" s="118">
        <f t="shared" si="5"/>
        <v>28315.200000000001</v>
      </c>
      <c r="N37" s="115">
        <v>1</v>
      </c>
      <c r="O37" s="118">
        <f t="shared" si="6"/>
        <v>28315.200000000001</v>
      </c>
      <c r="P37" s="118">
        <f t="shared" si="7"/>
        <v>28315.200000000001</v>
      </c>
      <c r="Q37" s="118">
        <f t="shared" si="10"/>
        <v>2831.5200000000004</v>
      </c>
      <c r="R37" s="115"/>
      <c r="S37" s="115"/>
      <c r="T37" s="115"/>
      <c r="U37" s="123">
        <f t="shared" si="11"/>
        <v>31146.720000000001</v>
      </c>
      <c r="V37" s="105"/>
    </row>
    <row r="38" spans="1:22" ht="16.8" customHeight="1">
      <c r="A38" s="105"/>
      <c r="B38" s="116">
        <v>14</v>
      </c>
      <c r="C38" s="115" t="s">
        <v>71</v>
      </c>
      <c r="D38" s="115" t="s">
        <v>37</v>
      </c>
      <c r="E38" s="115"/>
      <c r="F38" s="117"/>
      <c r="G38" s="115"/>
      <c r="H38" s="115"/>
      <c r="I38" s="115"/>
      <c r="J38" s="115"/>
      <c r="K38" s="115">
        <v>1</v>
      </c>
      <c r="L38" s="115">
        <v>1.6</v>
      </c>
      <c r="M38" s="118">
        <f t="shared" si="5"/>
        <v>28315.200000000001</v>
      </c>
      <c r="N38" s="115">
        <v>1</v>
      </c>
      <c r="O38" s="118">
        <f t="shared" si="6"/>
        <v>28315.200000000001</v>
      </c>
      <c r="P38" s="118">
        <f t="shared" si="7"/>
        <v>28315.200000000001</v>
      </c>
      <c r="Q38" s="118">
        <f t="shared" si="10"/>
        <v>2831.5200000000004</v>
      </c>
      <c r="R38" s="115"/>
      <c r="S38" s="115"/>
      <c r="T38" s="115">
        <v>6782</v>
      </c>
      <c r="U38" s="123">
        <f t="shared" si="11"/>
        <v>37928.720000000001</v>
      </c>
      <c r="V38" s="105"/>
    </row>
    <row r="39" spans="1:22" ht="19.2" customHeight="1">
      <c r="A39" s="105"/>
      <c r="B39" s="116">
        <v>15</v>
      </c>
      <c r="C39" s="115" t="s">
        <v>38</v>
      </c>
      <c r="D39" s="115" t="s">
        <v>37</v>
      </c>
      <c r="E39" s="115"/>
      <c r="F39" s="115"/>
      <c r="G39" s="115"/>
      <c r="H39" s="115"/>
      <c r="I39" s="115"/>
      <c r="J39" s="115"/>
      <c r="K39" s="115">
        <v>1</v>
      </c>
      <c r="L39" s="115">
        <v>1.6</v>
      </c>
      <c r="M39" s="118">
        <f t="shared" si="5"/>
        <v>28315.200000000001</v>
      </c>
      <c r="N39" s="115">
        <v>1</v>
      </c>
      <c r="O39" s="118">
        <f t="shared" si="6"/>
        <v>28315.200000000001</v>
      </c>
      <c r="P39" s="118">
        <f t="shared" si="7"/>
        <v>28315.200000000001</v>
      </c>
      <c r="Q39" s="118">
        <f t="shared" si="10"/>
        <v>2831.5200000000004</v>
      </c>
      <c r="R39" s="115"/>
      <c r="S39" s="115"/>
      <c r="T39" s="115">
        <v>6782</v>
      </c>
      <c r="U39" s="123">
        <f t="shared" si="11"/>
        <v>37928.720000000001</v>
      </c>
      <c r="V39" s="105"/>
    </row>
    <row r="40" spans="1:22" ht="18.600000000000001" customHeight="1">
      <c r="A40" s="105"/>
      <c r="B40" s="116">
        <v>16</v>
      </c>
      <c r="C40" s="115" t="s">
        <v>39</v>
      </c>
      <c r="D40" s="115" t="s">
        <v>37</v>
      </c>
      <c r="E40" s="115"/>
      <c r="F40" s="115"/>
      <c r="G40" s="115"/>
      <c r="H40" s="115"/>
      <c r="I40" s="115"/>
      <c r="J40" s="115"/>
      <c r="K40" s="115">
        <v>1</v>
      </c>
      <c r="L40" s="115">
        <v>1.6</v>
      </c>
      <c r="M40" s="118">
        <f t="shared" si="5"/>
        <v>28315.200000000001</v>
      </c>
      <c r="N40" s="115">
        <v>1</v>
      </c>
      <c r="O40" s="118">
        <f t="shared" si="6"/>
        <v>28315.200000000001</v>
      </c>
      <c r="P40" s="118">
        <f t="shared" si="7"/>
        <v>28315.200000000001</v>
      </c>
      <c r="Q40" s="118">
        <f t="shared" si="10"/>
        <v>2831.5200000000004</v>
      </c>
      <c r="R40" s="115"/>
      <c r="S40" s="115"/>
      <c r="T40" s="115">
        <v>6782</v>
      </c>
      <c r="U40" s="123">
        <f t="shared" si="11"/>
        <v>37928.720000000001</v>
      </c>
      <c r="V40" s="105"/>
    </row>
    <row r="41" spans="1:22" ht="18" customHeight="1">
      <c r="A41" s="105"/>
      <c r="B41" s="116"/>
      <c r="C41" s="115" t="s">
        <v>87</v>
      </c>
      <c r="D41" s="115" t="s">
        <v>174</v>
      </c>
      <c r="E41" s="115"/>
      <c r="F41" s="115"/>
      <c r="G41" s="115"/>
      <c r="H41" s="115"/>
      <c r="I41" s="115"/>
      <c r="J41" s="115"/>
      <c r="K41" s="115"/>
      <c r="L41" s="115"/>
      <c r="M41" s="121">
        <f>SUM(M21:M40)</f>
        <v>605237.39999999991</v>
      </c>
      <c r="N41" s="121">
        <f t="shared" ref="N41:U41" si="12">SUM(N21:N40)</f>
        <v>16</v>
      </c>
      <c r="O41" s="121">
        <f>SUM(O21:O40)</f>
        <v>605237.39999999991</v>
      </c>
      <c r="P41" s="121">
        <f t="shared" si="12"/>
        <v>486136.59000000014</v>
      </c>
      <c r="Q41" s="121">
        <f t="shared" si="12"/>
        <v>45782.13900000001</v>
      </c>
      <c r="R41" s="121">
        <f t="shared" si="12"/>
        <v>26545.5</v>
      </c>
      <c r="S41" s="121">
        <f t="shared" si="12"/>
        <v>0</v>
      </c>
      <c r="T41" s="121">
        <f t="shared" si="12"/>
        <v>20346</v>
      </c>
      <c r="U41" s="121">
        <f t="shared" si="12"/>
        <v>578810.22899999982</v>
      </c>
      <c r="V41" s="105"/>
    </row>
    <row r="42" spans="1:22" ht="26.4" customHeight="1">
      <c r="A42" s="105"/>
      <c r="B42" s="115"/>
      <c r="C42" s="115"/>
      <c r="D42" s="119"/>
      <c r="E42" s="115"/>
      <c r="F42" s="115"/>
      <c r="G42" s="115"/>
      <c r="H42" s="115"/>
      <c r="I42" s="115"/>
      <c r="J42" s="115"/>
      <c r="K42" s="115"/>
      <c r="L42" s="115"/>
      <c r="M42" s="126">
        <f>SUM(M20+M41)</f>
        <v>800081.36999999988</v>
      </c>
      <c r="N42" s="122">
        <f t="shared" ref="N42:U42" si="13">SUM(N20+N41)</f>
        <v>17.3</v>
      </c>
      <c r="O42" s="126">
        <f t="shared" si="13"/>
        <v>800081.36999999988</v>
      </c>
      <c r="P42" s="126">
        <f t="shared" si="13"/>
        <v>569896.49100000015</v>
      </c>
      <c r="Q42" s="126">
        <f t="shared" si="13"/>
        <v>49197.660000000011</v>
      </c>
      <c r="R42" s="126">
        <f t="shared" si="13"/>
        <v>26545.5</v>
      </c>
      <c r="S42" s="126">
        <f t="shared" si="13"/>
        <v>0</v>
      </c>
      <c r="T42" s="126">
        <f t="shared" si="13"/>
        <v>20346</v>
      </c>
      <c r="U42" s="126">
        <f t="shared" si="13"/>
        <v>665985.65099999984</v>
      </c>
      <c r="V42" s="105"/>
    </row>
    <row r="43" spans="1:22" ht="48.75" hidden="1" customHeight="1">
      <c r="A43" s="10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8"/>
      <c r="N43" s="115"/>
      <c r="O43" s="118"/>
      <c r="P43" s="118"/>
      <c r="Q43" s="118"/>
      <c r="R43" s="115"/>
      <c r="S43" s="115"/>
      <c r="T43" s="115"/>
      <c r="U43" s="118"/>
      <c r="V43" s="105"/>
    </row>
    <row r="44" spans="1:22" ht="27.75" hidden="1" customHeight="1">
      <c r="A44" s="10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8"/>
      <c r="N44" s="115"/>
      <c r="O44" s="118"/>
      <c r="P44" s="118"/>
      <c r="Q44" s="118"/>
      <c r="R44" s="115"/>
      <c r="S44" s="115"/>
      <c r="T44" s="115"/>
      <c r="U44" s="118"/>
      <c r="V44" s="105"/>
    </row>
    <row r="45" spans="1:22" ht="15" hidden="1" thickBot="1">
      <c r="A45" s="10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8"/>
      <c r="N45" s="115"/>
      <c r="O45" s="118"/>
      <c r="P45" s="118"/>
      <c r="Q45" s="118"/>
      <c r="R45" s="115"/>
      <c r="S45" s="115"/>
      <c r="T45" s="115"/>
      <c r="U45" s="118">
        <f t="shared" si="4"/>
        <v>0</v>
      </c>
      <c r="V45" s="105"/>
    </row>
    <row r="46" spans="1:22" ht="15" hidden="1" thickBot="1">
      <c r="A46" s="10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8"/>
      <c r="N46" s="115"/>
      <c r="O46" s="118"/>
      <c r="P46" s="118"/>
      <c r="Q46" s="119"/>
      <c r="R46" s="115"/>
      <c r="S46" s="115"/>
      <c r="T46" s="115"/>
      <c r="U46" s="118">
        <f t="shared" si="4"/>
        <v>0</v>
      </c>
      <c r="V46" s="105"/>
    </row>
    <row r="47" spans="1:22" ht="15" hidden="1" thickBot="1">
      <c r="A47" s="10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8"/>
      <c r="N47" s="115"/>
      <c r="O47" s="118"/>
      <c r="P47" s="118"/>
      <c r="Q47" s="118"/>
      <c r="R47" s="115"/>
      <c r="S47" s="115"/>
      <c r="T47" s="115"/>
      <c r="U47" s="118">
        <f t="shared" si="4"/>
        <v>0</v>
      </c>
      <c r="V47" s="105"/>
    </row>
    <row r="48" spans="1:22" ht="15" hidden="1" thickBot="1">
      <c r="A48" s="10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8"/>
      <c r="N48" s="115"/>
      <c r="O48" s="118"/>
      <c r="P48" s="118"/>
      <c r="Q48" s="118"/>
      <c r="R48" s="115"/>
      <c r="S48" s="115"/>
      <c r="T48" s="115"/>
      <c r="U48" s="118"/>
      <c r="V48" s="105"/>
    </row>
    <row r="49" spans="1:22" ht="15" hidden="1" thickBot="1">
      <c r="A49" s="105"/>
      <c r="B49" s="128"/>
      <c r="C49" s="128"/>
      <c r="D49" s="128"/>
      <c r="E49" s="128"/>
      <c r="F49" s="129"/>
      <c r="G49" s="128"/>
      <c r="H49" s="128"/>
      <c r="I49" s="128"/>
      <c r="J49" s="128"/>
      <c r="K49" s="128"/>
      <c r="L49" s="128"/>
      <c r="M49" s="130"/>
      <c r="N49" s="128"/>
      <c r="O49" s="130"/>
      <c r="P49" s="130"/>
      <c r="Q49" s="130"/>
      <c r="R49" s="128"/>
      <c r="S49" s="128"/>
      <c r="T49" s="128"/>
      <c r="U49" s="130"/>
      <c r="V49" s="105"/>
    </row>
    <row r="50" spans="1:22" ht="15" hidden="1" thickBot="1">
      <c r="A50" s="105"/>
      <c r="B50" s="131"/>
      <c r="C50" s="132"/>
      <c r="D50" s="133"/>
      <c r="E50" s="125"/>
      <c r="F50" s="125"/>
      <c r="G50" s="125"/>
      <c r="H50" s="125"/>
      <c r="I50" s="125"/>
      <c r="J50" s="125"/>
      <c r="K50" s="125"/>
      <c r="L50" s="125"/>
      <c r="M50" s="134"/>
      <c r="N50" s="134"/>
      <c r="O50" s="134"/>
      <c r="P50" s="134"/>
      <c r="Q50" s="134"/>
      <c r="R50" s="134"/>
      <c r="S50" s="134"/>
      <c r="T50" s="134"/>
      <c r="U50" s="134"/>
      <c r="V50" s="105"/>
    </row>
    <row r="51" spans="1:22" ht="12.6" customHeight="1">
      <c r="A51" s="105"/>
      <c r="B51" s="111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</row>
    <row r="52" spans="1:22" ht="11.25" hidden="1" customHeight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</row>
    <row r="53" spans="1:22" ht="12" customHeight="1">
      <c r="A53" s="105"/>
      <c r="B53" s="105"/>
      <c r="C53" s="105"/>
      <c r="D53" s="105"/>
      <c r="E53" s="105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05"/>
      <c r="U53" s="105"/>
      <c r="V53" s="105"/>
    </row>
    <row r="54" spans="1:22" ht="15" customHeight="1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11"/>
      <c r="N54" s="111"/>
      <c r="O54" s="111"/>
      <c r="P54" s="111"/>
      <c r="Q54" s="111"/>
      <c r="R54" s="105"/>
      <c r="S54" s="105"/>
      <c r="T54" s="105"/>
      <c r="U54" s="105"/>
      <c r="V54" s="105"/>
    </row>
    <row r="55" spans="1:22" ht="9" customHeight="1">
      <c r="A55" s="105"/>
      <c r="B55" s="111" t="s">
        <v>74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</row>
    <row r="56" spans="1:22" ht="9" customHeight="1">
      <c r="A56" s="105"/>
      <c r="B56" s="111" t="s">
        <v>47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</row>
    <row r="57" spans="1:22" ht="15.6" customHeight="1">
      <c r="A57" s="105"/>
      <c r="B57" s="105"/>
      <c r="C57" s="111" t="s">
        <v>342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</row>
    <row r="58" spans="1:22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</row>
    <row r="59" spans="1:22" ht="15.6">
      <c r="B59" s="5"/>
      <c r="C59" s="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2" ht="15.6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2" ht="15.6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</sheetData>
  <mergeCells count="13">
    <mergeCell ref="U13:U16"/>
    <mergeCell ref="H13:H16"/>
    <mergeCell ref="I13:I16"/>
    <mergeCell ref="J13:J16"/>
    <mergeCell ref="L13:L16"/>
    <mergeCell ref="M13:M16"/>
    <mergeCell ref="N13:N16"/>
    <mergeCell ref="G13:G16"/>
    <mergeCell ref="B13:B16"/>
    <mergeCell ref="C13:C16"/>
    <mergeCell ref="D13:D16"/>
    <mergeCell ref="E13:E16"/>
    <mergeCell ref="F13:F16"/>
  </mergeCells>
  <pageMargins left="0.39370078740157483" right="0.19685039370078741" top="0.59055118110236227" bottom="0.39370078740157483" header="0" footer="0"/>
  <pageSetup paperSize="9" scale="6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U114"/>
  <sheetViews>
    <sheetView topLeftCell="H1" zoomScale="80" zoomScaleNormal="80" workbookViewId="0">
      <selection activeCell="X13" sqref="X13"/>
    </sheetView>
  </sheetViews>
  <sheetFormatPr defaultRowHeight="14.4"/>
  <cols>
    <col min="1" max="1" width="5.6640625" customWidth="1"/>
    <col min="2" max="2" width="4.6640625" customWidth="1"/>
    <col min="3" max="3" width="17.44140625" customWidth="1"/>
    <col min="4" max="4" width="20" customWidth="1"/>
    <col min="5" max="5" width="6.6640625" customWidth="1"/>
    <col min="6" max="6" width="22.77734375" customWidth="1"/>
    <col min="7" max="7" width="9.33203125" customWidth="1"/>
    <col min="8" max="8" width="6.109375" customWidth="1"/>
    <col min="9" max="9" width="7" customWidth="1"/>
    <col min="10" max="11" width="6.109375" customWidth="1"/>
    <col min="12" max="12" width="8.6640625" customWidth="1"/>
    <col min="13" max="13" width="17.109375" customWidth="1"/>
    <col min="14" max="14" width="9.5546875" customWidth="1"/>
    <col min="15" max="15" width="11.5546875" customWidth="1"/>
    <col min="16" max="16" width="13.109375" customWidth="1"/>
    <col min="17" max="17" width="11.5546875" customWidth="1"/>
    <col min="18" max="18" width="12.5546875" customWidth="1"/>
    <col min="19" max="19" width="8.5546875" customWidth="1"/>
    <col min="20" max="20" width="9.33203125" customWidth="1"/>
    <col min="21" max="21" width="13" customWidth="1"/>
    <col min="22" max="22" width="8" customWidth="1"/>
    <col min="23" max="23" width="12.109375" customWidth="1"/>
  </cols>
  <sheetData>
    <row r="1" spans="2:21" ht="16.2" customHeight="1">
      <c r="B1" s="1" t="s">
        <v>0</v>
      </c>
      <c r="C1" s="1" t="s">
        <v>159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 t="s">
        <v>158</v>
      </c>
      <c r="P1" s="4"/>
      <c r="Q1" s="4"/>
      <c r="R1" s="4"/>
      <c r="S1" s="4"/>
      <c r="T1" s="4"/>
      <c r="U1" s="4"/>
    </row>
    <row r="2" spans="2:21" ht="15" customHeight="1">
      <c r="B2" s="1"/>
      <c r="C2" s="3" t="s">
        <v>60</v>
      </c>
      <c r="D2" s="5"/>
      <c r="E2" s="5"/>
      <c r="F2" s="5"/>
      <c r="G2" s="4"/>
      <c r="H2" s="5"/>
      <c r="I2" s="5"/>
      <c r="J2" s="5"/>
      <c r="K2" s="5"/>
      <c r="L2" s="5"/>
      <c r="M2" s="5"/>
      <c r="N2" s="5"/>
      <c r="O2" s="4" t="s">
        <v>51</v>
      </c>
      <c r="P2" s="4" t="s">
        <v>149</v>
      </c>
      <c r="Q2" s="4"/>
      <c r="R2" s="4"/>
      <c r="S2" s="4"/>
      <c r="T2" s="4"/>
      <c r="U2" s="4"/>
    </row>
    <row r="3" spans="2:21" ht="15.6" customHeight="1">
      <c r="B3" s="1"/>
      <c r="C3" s="3" t="s">
        <v>85</v>
      </c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4" t="s">
        <v>330</v>
      </c>
      <c r="P3" s="4"/>
      <c r="Q3" s="4"/>
      <c r="R3" s="4"/>
      <c r="S3" s="4"/>
      <c r="T3" s="4"/>
      <c r="U3" s="4"/>
    </row>
    <row r="4" spans="2:21" ht="15.6"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4" t="s">
        <v>332</v>
      </c>
      <c r="P4" s="4"/>
      <c r="Q4" s="4"/>
      <c r="R4" s="4"/>
      <c r="S4" s="4"/>
      <c r="T4" s="4"/>
      <c r="U4" s="4"/>
    </row>
    <row r="5" spans="2:21" ht="15.6"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 t="s">
        <v>331</v>
      </c>
      <c r="P5" s="4"/>
      <c r="Q5" s="4"/>
      <c r="R5" s="4"/>
      <c r="S5" s="4"/>
      <c r="T5" s="4"/>
      <c r="U5" s="4"/>
    </row>
    <row r="6" spans="2:21" ht="15.6"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160</v>
      </c>
      <c r="P6" s="4"/>
      <c r="Q6" s="4"/>
      <c r="R6" s="4"/>
      <c r="S6" s="4"/>
      <c r="T6" s="4"/>
      <c r="U6" s="4"/>
    </row>
    <row r="7" spans="2:21" ht="15.6" hidden="1"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ht="13.5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12.75" customHeight="1"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14.25" customHeight="1"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</row>
    <row r="11" spans="2:21" ht="21" customHeight="1">
      <c r="B11" s="2"/>
      <c r="C11" s="5"/>
      <c r="D11" s="5"/>
      <c r="E11" s="4" t="s">
        <v>302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</row>
    <row r="12" spans="2:21" ht="17.25" customHeight="1">
      <c r="B12" s="2" t="s">
        <v>2</v>
      </c>
      <c r="C12" s="5"/>
      <c r="D12" s="5"/>
      <c r="E12" s="4"/>
      <c r="F12" s="4" t="s">
        <v>53</v>
      </c>
      <c r="G12" s="4"/>
      <c r="H12" s="4"/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</row>
    <row r="13" spans="2:21" ht="22.5" customHeight="1">
      <c r="B13" s="150"/>
      <c r="C13" s="150" t="s">
        <v>3</v>
      </c>
      <c r="D13" s="150" t="s">
        <v>4</v>
      </c>
      <c r="E13" s="150" t="s">
        <v>54</v>
      </c>
      <c r="F13" s="150" t="s">
        <v>5</v>
      </c>
      <c r="G13" s="150" t="s">
        <v>303</v>
      </c>
      <c r="H13" s="150" t="s">
        <v>6</v>
      </c>
      <c r="I13" s="152" t="s">
        <v>88</v>
      </c>
      <c r="J13" s="152" t="s">
        <v>89</v>
      </c>
      <c r="K13" s="102"/>
      <c r="L13" s="150" t="s">
        <v>7</v>
      </c>
      <c r="M13" s="150" t="s">
        <v>8</v>
      </c>
      <c r="N13" s="150" t="s">
        <v>81</v>
      </c>
      <c r="O13" s="101" t="s">
        <v>9</v>
      </c>
      <c r="P13" s="101" t="s">
        <v>67</v>
      </c>
      <c r="Q13" s="101" t="s">
        <v>65</v>
      </c>
      <c r="R13" s="101" t="s">
        <v>69</v>
      </c>
      <c r="S13" s="101" t="s">
        <v>14</v>
      </c>
      <c r="T13" s="101" t="s">
        <v>14</v>
      </c>
      <c r="U13" s="150" t="s">
        <v>16</v>
      </c>
    </row>
    <row r="14" spans="2:21" ht="13.5" customHeight="1">
      <c r="B14" s="150"/>
      <c r="C14" s="150"/>
      <c r="D14" s="150"/>
      <c r="E14" s="150"/>
      <c r="F14" s="150"/>
      <c r="G14" s="150"/>
      <c r="H14" s="150"/>
      <c r="I14" s="153"/>
      <c r="J14" s="153"/>
      <c r="K14" s="103"/>
      <c r="L14" s="150"/>
      <c r="M14" s="150"/>
      <c r="N14" s="150"/>
      <c r="O14" s="101" t="s">
        <v>10</v>
      </c>
      <c r="P14" s="101" t="s">
        <v>11</v>
      </c>
      <c r="Q14" s="101" t="s">
        <v>66</v>
      </c>
      <c r="R14" s="101" t="s">
        <v>70</v>
      </c>
      <c r="S14" s="101" t="s">
        <v>178</v>
      </c>
      <c r="T14" s="101" t="s">
        <v>15</v>
      </c>
      <c r="U14" s="150"/>
    </row>
    <row r="15" spans="2:21" ht="30" customHeight="1">
      <c r="B15" s="150"/>
      <c r="C15" s="150"/>
      <c r="D15" s="150"/>
      <c r="E15" s="150"/>
      <c r="F15" s="150"/>
      <c r="G15" s="150"/>
      <c r="H15" s="150"/>
      <c r="I15" s="153"/>
      <c r="J15" s="153"/>
      <c r="K15" s="103" t="s">
        <v>176</v>
      </c>
      <c r="L15" s="150"/>
      <c r="M15" s="150"/>
      <c r="N15" s="150"/>
      <c r="O15" s="101"/>
      <c r="P15" s="101" t="s">
        <v>12</v>
      </c>
      <c r="Q15" s="101" t="s">
        <v>13</v>
      </c>
      <c r="R15" s="101" t="s">
        <v>13</v>
      </c>
      <c r="S15" s="101" t="s">
        <v>177</v>
      </c>
      <c r="T15" s="101"/>
      <c r="U15" s="150"/>
    </row>
    <row r="16" spans="2:21" ht="15" customHeight="1">
      <c r="B16" s="150"/>
      <c r="C16" s="150"/>
      <c r="D16" s="150"/>
      <c r="E16" s="150"/>
      <c r="F16" s="150"/>
      <c r="G16" s="150"/>
      <c r="H16" s="150"/>
      <c r="I16" s="154"/>
      <c r="J16" s="154"/>
      <c r="K16" s="104"/>
      <c r="L16" s="150"/>
      <c r="M16" s="150"/>
      <c r="N16" s="150"/>
      <c r="O16" s="101"/>
      <c r="P16" s="101" t="s">
        <v>68</v>
      </c>
      <c r="Q16" s="20">
        <v>0.1</v>
      </c>
      <c r="R16" s="20">
        <v>0.3</v>
      </c>
      <c r="S16" s="20"/>
      <c r="T16" s="101"/>
      <c r="U16" s="150"/>
    </row>
    <row r="17" spans="2:21" ht="31.2" customHeight="1">
      <c r="B17" s="8">
        <v>1</v>
      </c>
      <c r="C17" s="8" t="s">
        <v>17</v>
      </c>
      <c r="D17" s="8" t="s">
        <v>18</v>
      </c>
      <c r="E17" s="8" t="s">
        <v>19</v>
      </c>
      <c r="F17" s="25" t="s">
        <v>20</v>
      </c>
      <c r="G17" s="8" t="s">
        <v>304</v>
      </c>
      <c r="H17" s="8"/>
      <c r="I17" s="8" t="s">
        <v>102</v>
      </c>
      <c r="J17" s="8">
        <v>2</v>
      </c>
      <c r="K17" s="8"/>
      <c r="L17" s="8">
        <v>6.32</v>
      </c>
      <c r="M17" s="11">
        <f>SUM(L17*17697)</f>
        <v>111845.04000000001</v>
      </c>
      <c r="N17" s="8">
        <v>1</v>
      </c>
      <c r="O17" s="11">
        <f>SUM(M17*1)</f>
        <v>111845.04000000001</v>
      </c>
      <c r="P17" s="11">
        <f>SUM(N17*O17)</f>
        <v>111845.04000000001</v>
      </c>
      <c r="Q17" s="11">
        <f>SUM(P17*10%)</f>
        <v>11184.504000000001</v>
      </c>
      <c r="R17" s="8"/>
      <c r="S17" s="8">
        <v>5309</v>
      </c>
      <c r="T17" s="8"/>
      <c r="U17" s="11">
        <f>SUM(P17+Q17+R17+S17+T17)</f>
        <v>128338.54400000001</v>
      </c>
    </row>
    <row r="18" spans="2:21" ht="31.2" customHeight="1">
      <c r="B18" s="8">
        <v>2</v>
      </c>
      <c r="C18" s="8" t="s">
        <v>22</v>
      </c>
      <c r="D18" s="8" t="s">
        <v>163</v>
      </c>
      <c r="E18" s="8" t="s">
        <v>19</v>
      </c>
      <c r="F18" s="25" t="s">
        <v>23</v>
      </c>
      <c r="G18" s="8" t="s">
        <v>305</v>
      </c>
      <c r="H18" s="8"/>
      <c r="I18" s="8" t="s">
        <v>102</v>
      </c>
      <c r="J18" s="16" t="s">
        <v>91</v>
      </c>
      <c r="K18" s="16"/>
      <c r="L18" s="8">
        <v>6</v>
      </c>
      <c r="M18" s="11">
        <f t="shared" ref="M18:M21" si="0">SUM(L18*17697)</f>
        <v>106182</v>
      </c>
      <c r="N18" s="8">
        <v>1</v>
      </c>
      <c r="O18" s="11">
        <f t="shared" ref="O18:O22" si="1">SUM(M18*1)</f>
        <v>106182</v>
      </c>
      <c r="P18" s="11">
        <f t="shared" ref="P18:P25" si="2">SUM(N18*O18)</f>
        <v>106182</v>
      </c>
      <c r="Q18" s="11">
        <f t="shared" ref="Q18:Q23" si="3">SUM(P18*10%)</f>
        <v>10618.2</v>
      </c>
      <c r="R18" s="8"/>
      <c r="S18" s="8"/>
      <c r="T18" s="8"/>
      <c r="U18" s="11">
        <f t="shared" ref="U18:U101" si="4">SUM(P18+Q18+R18+T18)</f>
        <v>116800.2</v>
      </c>
    </row>
    <row r="19" spans="2:21" ht="52.2" customHeight="1">
      <c r="B19" s="8">
        <v>3</v>
      </c>
      <c r="C19" s="8" t="s">
        <v>205</v>
      </c>
      <c r="D19" s="8" t="s">
        <v>162</v>
      </c>
      <c r="E19" s="8" t="s">
        <v>19</v>
      </c>
      <c r="F19" s="25" t="s">
        <v>242</v>
      </c>
      <c r="G19" s="46" t="s">
        <v>306</v>
      </c>
      <c r="H19" s="8"/>
      <c r="I19" s="8" t="s">
        <v>90</v>
      </c>
      <c r="J19" s="16" t="s">
        <v>103</v>
      </c>
      <c r="K19" s="16"/>
      <c r="L19" s="8">
        <v>5.75</v>
      </c>
      <c r="M19" s="11">
        <f t="shared" si="0"/>
        <v>101757.75</v>
      </c>
      <c r="N19" s="8">
        <v>1</v>
      </c>
      <c r="O19" s="11">
        <f t="shared" si="1"/>
        <v>101757.75</v>
      </c>
      <c r="P19" s="11">
        <f t="shared" si="2"/>
        <v>101757.75</v>
      </c>
      <c r="Q19" s="11">
        <f t="shared" si="3"/>
        <v>10175.775000000001</v>
      </c>
      <c r="R19" s="8"/>
      <c r="S19" s="8"/>
      <c r="T19" s="8"/>
      <c r="U19" s="11">
        <f t="shared" si="4"/>
        <v>111933.52499999999</v>
      </c>
    </row>
    <row r="20" spans="2:21" ht="31.2" customHeight="1">
      <c r="B20" s="8">
        <v>4</v>
      </c>
      <c r="C20" s="8" t="s">
        <v>28</v>
      </c>
      <c r="D20" s="8" t="s">
        <v>167</v>
      </c>
      <c r="E20" s="8" t="s">
        <v>19</v>
      </c>
      <c r="F20" s="25" t="s">
        <v>29</v>
      </c>
      <c r="G20" s="8" t="s">
        <v>307</v>
      </c>
      <c r="H20" s="8"/>
      <c r="I20" s="8" t="s">
        <v>192</v>
      </c>
      <c r="J20" s="8">
        <v>2</v>
      </c>
      <c r="K20" s="8"/>
      <c r="L20" s="8">
        <v>5.22</v>
      </c>
      <c r="M20" s="11">
        <f t="shared" si="0"/>
        <v>92378.34</v>
      </c>
      <c r="N20" s="8">
        <v>1</v>
      </c>
      <c r="O20" s="11">
        <f t="shared" si="1"/>
        <v>92378.34</v>
      </c>
      <c r="P20" s="11">
        <f t="shared" si="2"/>
        <v>92378.34</v>
      </c>
      <c r="Q20" s="11">
        <f t="shared" si="3"/>
        <v>9237.8340000000007</v>
      </c>
      <c r="R20" s="8"/>
      <c r="S20" s="8"/>
      <c r="T20" s="8"/>
      <c r="U20" s="11">
        <f t="shared" si="4"/>
        <v>101616.174</v>
      </c>
    </row>
    <row r="21" spans="2:21" ht="31.8" customHeight="1">
      <c r="B21" s="8">
        <v>5</v>
      </c>
      <c r="C21" s="8" t="s">
        <v>26</v>
      </c>
      <c r="D21" s="8" t="s">
        <v>164</v>
      </c>
      <c r="E21" s="8" t="s">
        <v>19</v>
      </c>
      <c r="F21" s="25" t="s">
        <v>27</v>
      </c>
      <c r="G21" s="8" t="s">
        <v>308</v>
      </c>
      <c r="H21" s="8"/>
      <c r="I21" s="8" t="s">
        <v>192</v>
      </c>
      <c r="J21" s="8">
        <v>2</v>
      </c>
      <c r="K21" s="8"/>
      <c r="L21" s="8">
        <v>5.08</v>
      </c>
      <c r="M21" s="11">
        <f t="shared" si="0"/>
        <v>89900.76</v>
      </c>
      <c r="N21" s="8">
        <v>1</v>
      </c>
      <c r="O21" s="11">
        <f t="shared" si="1"/>
        <v>89900.76</v>
      </c>
      <c r="P21" s="11">
        <f t="shared" si="2"/>
        <v>89900.76</v>
      </c>
      <c r="Q21" s="11">
        <f t="shared" si="3"/>
        <v>8990.0759999999991</v>
      </c>
      <c r="R21" s="8"/>
      <c r="S21" s="8"/>
      <c r="T21" s="8"/>
      <c r="U21" s="11">
        <f t="shared" si="4"/>
        <v>98890.835999999996</v>
      </c>
    </row>
    <row r="22" spans="2:21" ht="42" customHeight="1">
      <c r="B22" s="8">
        <v>6</v>
      </c>
      <c r="C22" s="8" t="s">
        <v>107</v>
      </c>
      <c r="D22" s="8" t="s">
        <v>165</v>
      </c>
      <c r="E22" s="8" t="s">
        <v>19</v>
      </c>
      <c r="F22" s="26" t="s">
        <v>189</v>
      </c>
      <c r="G22" s="8" t="s">
        <v>309</v>
      </c>
      <c r="H22" s="8"/>
      <c r="I22" s="8" t="s">
        <v>192</v>
      </c>
      <c r="J22" s="8">
        <v>2</v>
      </c>
      <c r="K22" s="8"/>
      <c r="L22" s="8">
        <v>4.43</v>
      </c>
      <c r="M22" s="11">
        <f>SUM(L22*17697)</f>
        <v>78397.709999999992</v>
      </c>
      <c r="N22" s="8">
        <v>1</v>
      </c>
      <c r="O22" s="11">
        <f t="shared" si="1"/>
        <v>78397.709999999992</v>
      </c>
      <c r="P22" s="11">
        <f t="shared" si="2"/>
        <v>78397.709999999992</v>
      </c>
      <c r="Q22" s="11">
        <f t="shared" si="3"/>
        <v>7839.7709999999997</v>
      </c>
      <c r="R22" s="8"/>
      <c r="S22" s="8"/>
      <c r="T22" s="8"/>
      <c r="U22" s="11">
        <f t="shared" si="4"/>
        <v>86237.480999999985</v>
      </c>
    </row>
    <row r="23" spans="2:21" ht="31.8" customHeight="1">
      <c r="B23" s="61">
        <v>7</v>
      </c>
      <c r="C23" s="8" t="s">
        <v>24</v>
      </c>
      <c r="D23" s="8" t="s">
        <v>30</v>
      </c>
      <c r="E23" s="8" t="s">
        <v>19</v>
      </c>
      <c r="F23" s="25" t="s">
        <v>25</v>
      </c>
      <c r="G23" s="8" t="s">
        <v>310</v>
      </c>
      <c r="H23" s="46"/>
      <c r="I23" s="46" t="s">
        <v>95</v>
      </c>
      <c r="J23" s="46">
        <v>2</v>
      </c>
      <c r="K23" s="46"/>
      <c r="L23" s="46">
        <v>3.86</v>
      </c>
      <c r="M23" s="48">
        <f t="shared" ref="M23:M25" si="5">SUM(L23*17697)</f>
        <v>68310.42</v>
      </c>
      <c r="N23" s="46">
        <v>1</v>
      </c>
      <c r="O23" s="48">
        <f>SUM(M23*1)</f>
        <v>68310.42</v>
      </c>
      <c r="P23" s="48">
        <f t="shared" si="2"/>
        <v>68310.42</v>
      </c>
      <c r="Q23" s="48">
        <f t="shared" si="3"/>
        <v>6831.0420000000004</v>
      </c>
      <c r="R23" s="46"/>
      <c r="S23" s="46"/>
      <c r="T23" s="46"/>
      <c r="U23" s="48">
        <f t="shared" si="4"/>
        <v>75141.462</v>
      </c>
    </row>
    <row r="24" spans="2:21" ht="31.8" customHeight="1">
      <c r="B24" s="61"/>
      <c r="C24" s="8" t="s">
        <v>24</v>
      </c>
      <c r="D24" s="8" t="s">
        <v>30</v>
      </c>
      <c r="E24" s="8" t="s">
        <v>19</v>
      </c>
      <c r="F24" s="25" t="s">
        <v>25</v>
      </c>
      <c r="G24" s="8" t="s">
        <v>310</v>
      </c>
      <c r="H24" s="8"/>
      <c r="I24" s="8" t="s">
        <v>95</v>
      </c>
      <c r="J24" s="8">
        <v>2</v>
      </c>
      <c r="K24" s="8"/>
      <c r="L24" s="8">
        <v>3.86</v>
      </c>
      <c r="M24" s="11">
        <f t="shared" si="5"/>
        <v>68310.42</v>
      </c>
      <c r="N24" s="8">
        <v>0.3</v>
      </c>
      <c r="O24" s="11">
        <f>SUM(M24*1)</f>
        <v>68310.42</v>
      </c>
      <c r="P24" s="11">
        <f t="shared" si="2"/>
        <v>20493.126</v>
      </c>
      <c r="Q24" s="11">
        <v>0</v>
      </c>
      <c r="R24" s="8"/>
      <c r="S24" s="8"/>
      <c r="T24" s="8"/>
      <c r="U24" s="11">
        <f t="shared" si="4"/>
        <v>20493.126</v>
      </c>
    </row>
    <row r="25" spans="2:21" ht="26.4" customHeight="1">
      <c r="B25" s="13">
        <v>8</v>
      </c>
      <c r="C25" s="8" t="s">
        <v>111</v>
      </c>
      <c r="D25" s="8" t="s">
        <v>30</v>
      </c>
      <c r="E25" s="8" t="s">
        <v>19</v>
      </c>
      <c r="F25" s="25"/>
      <c r="G25" s="46" t="s">
        <v>322</v>
      </c>
      <c r="H25" s="8"/>
      <c r="I25" s="8" t="s">
        <v>95</v>
      </c>
      <c r="J25" s="8">
        <v>2</v>
      </c>
      <c r="K25" s="8"/>
      <c r="L25" s="13">
        <v>3.4</v>
      </c>
      <c r="M25" s="11">
        <f t="shared" si="5"/>
        <v>60169.799999999996</v>
      </c>
      <c r="N25" s="8">
        <v>0.3</v>
      </c>
      <c r="O25" s="11">
        <f>SUM(M25*1)</f>
        <v>60169.799999999996</v>
      </c>
      <c r="P25" s="11">
        <f t="shared" si="2"/>
        <v>18050.939999999999</v>
      </c>
      <c r="Q25" s="11">
        <v>0</v>
      </c>
      <c r="R25" s="8"/>
      <c r="S25" s="8"/>
      <c r="T25" s="8"/>
      <c r="U25" s="11">
        <f t="shared" si="4"/>
        <v>18050.939999999999</v>
      </c>
    </row>
    <row r="26" spans="2:21" ht="54" hidden="1" customHeight="1">
      <c r="B26" s="13"/>
      <c r="C26" s="8"/>
      <c r="D26" s="8"/>
      <c r="E26" s="8"/>
      <c r="F26" s="25"/>
      <c r="G26" s="8"/>
      <c r="H26" s="8"/>
      <c r="I26" s="8"/>
      <c r="J26" s="8"/>
      <c r="K26" s="8"/>
      <c r="L26" s="8"/>
      <c r="M26" s="11"/>
      <c r="N26" s="8"/>
      <c r="O26" s="11"/>
      <c r="P26" s="11"/>
      <c r="Q26" s="11"/>
      <c r="R26" s="8"/>
      <c r="S26" s="8"/>
      <c r="T26" s="8"/>
      <c r="U26" s="11"/>
    </row>
    <row r="27" spans="2:21" ht="15.6" hidden="1">
      <c r="B27" s="13"/>
      <c r="C27" s="8"/>
      <c r="D27" s="8"/>
      <c r="E27" s="8"/>
      <c r="F27" s="25"/>
      <c r="G27" s="8"/>
      <c r="H27" s="8"/>
      <c r="I27" s="8"/>
      <c r="J27" s="8"/>
      <c r="K27" s="8"/>
      <c r="L27" s="8"/>
      <c r="M27" s="11"/>
      <c r="N27" s="8"/>
      <c r="O27" s="11"/>
      <c r="P27" s="11"/>
      <c r="Q27" s="11"/>
      <c r="R27" s="8"/>
      <c r="S27" s="8"/>
      <c r="T27" s="8"/>
      <c r="U27" s="11"/>
    </row>
    <row r="28" spans="2:21" ht="52.8" customHeight="1">
      <c r="B28" s="8">
        <v>9</v>
      </c>
      <c r="C28" s="8" t="s">
        <v>206</v>
      </c>
      <c r="D28" s="8" t="s">
        <v>30</v>
      </c>
      <c r="E28" s="8" t="s">
        <v>19</v>
      </c>
      <c r="F28" s="25" t="s">
        <v>241</v>
      </c>
      <c r="G28" s="8" t="s">
        <v>179</v>
      </c>
      <c r="H28" s="13"/>
      <c r="I28" s="8" t="s">
        <v>95</v>
      </c>
      <c r="J28" s="8">
        <v>2</v>
      </c>
      <c r="K28" s="8"/>
      <c r="L28" s="8">
        <v>3.37</v>
      </c>
      <c r="M28" s="11">
        <f t="shared" ref="M28" si="6">SUM(L28*17697)</f>
        <v>59638.89</v>
      </c>
      <c r="N28" s="8">
        <v>0.4</v>
      </c>
      <c r="O28" s="11">
        <f>SUM(M28*1)</f>
        <v>59638.89</v>
      </c>
      <c r="P28" s="11">
        <f t="shared" ref="P28" si="7">SUM(N28*O28)</f>
        <v>23855.556</v>
      </c>
      <c r="Q28" s="11">
        <v>0</v>
      </c>
      <c r="R28" s="13"/>
      <c r="S28" s="13"/>
      <c r="T28" s="13"/>
      <c r="U28" s="11">
        <f t="shared" ref="U28:U30" si="8">SUM(P28+Q28+R28+T28)</f>
        <v>23855.556</v>
      </c>
    </row>
    <row r="29" spans="2:21" ht="34.200000000000003" customHeight="1">
      <c r="B29" s="13"/>
      <c r="C29" s="8" t="s">
        <v>206</v>
      </c>
      <c r="D29" s="8" t="s">
        <v>166</v>
      </c>
      <c r="E29" s="8" t="s">
        <v>19</v>
      </c>
      <c r="F29" s="25" t="s">
        <v>241</v>
      </c>
      <c r="G29" s="8" t="s">
        <v>179</v>
      </c>
      <c r="H29" s="8"/>
      <c r="I29" s="8" t="s">
        <v>95</v>
      </c>
      <c r="J29" s="8">
        <v>2</v>
      </c>
      <c r="K29" s="8"/>
      <c r="L29" s="8">
        <v>3.37</v>
      </c>
      <c r="M29" s="11">
        <f t="shared" ref="M29" si="9">SUM(L29*17697)</f>
        <v>59638.89</v>
      </c>
      <c r="N29" s="8">
        <v>1</v>
      </c>
      <c r="O29" s="11">
        <f t="shared" ref="O29" si="10">SUM(M29*N29*1)</f>
        <v>59638.89</v>
      </c>
      <c r="P29" s="11">
        <f t="shared" ref="P29" si="11">SUM(N29*O29)</f>
        <v>59638.89</v>
      </c>
      <c r="Q29" s="11">
        <f t="shared" ref="Q29" si="12">SUM(P29*10%)</f>
        <v>5963.8890000000001</v>
      </c>
      <c r="R29" s="8"/>
      <c r="S29" s="8"/>
      <c r="T29" s="8"/>
      <c r="U29" s="11">
        <f t="shared" si="8"/>
        <v>65602.778999999995</v>
      </c>
    </row>
    <row r="30" spans="2:21" ht="39" hidden="1" customHeight="1">
      <c r="B30" s="13"/>
      <c r="C30" s="8"/>
      <c r="D30" s="8"/>
      <c r="E30" s="8"/>
      <c r="F30" s="25"/>
      <c r="G30" s="13"/>
      <c r="H30" s="13"/>
      <c r="I30" s="8"/>
      <c r="J30" s="8"/>
      <c r="K30" s="8"/>
      <c r="L30" s="8"/>
      <c r="M30" s="11"/>
      <c r="N30" s="13"/>
      <c r="O30" s="11"/>
      <c r="P30" s="11"/>
      <c r="Q30" s="14"/>
      <c r="R30" s="13"/>
      <c r="S30" s="13"/>
      <c r="T30" s="13"/>
      <c r="U30" s="11">
        <f t="shared" si="8"/>
        <v>0</v>
      </c>
    </row>
    <row r="31" spans="2:21" ht="15.6" hidden="1">
      <c r="B31" s="8"/>
      <c r="C31" s="8"/>
      <c r="D31" s="8"/>
      <c r="E31" s="8"/>
      <c r="F31" s="25"/>
      <c r="G31" s="13"/>
      <c r="H31" s="8"/>
      <c r="I31" s="8"/>
      <c r="J31" s="8"/>
      <c r="K31" s="8"/>
      <c r="L31" s="8"/>
      <c r="M31" s="11"/>
      <c r="N31" s="13"/>
      <c r="O31" s="11"/>
      <c r="P31" s="11"/>
      <c r="Q31" s="11"/>
      <c r="R31" s="8"/>
      <c r="S31" s="8"/>
      <c r="T31" s="8"/>
      <c r="U31" s="11"/>
    </row>
    <row r="32" spans="2:21" ht="15.6" hidden="1">
      <c r="B32" s="8"/>
      <c r="C32" s="8"/>
      <c r="D32" s="8"/>
      <c r="E32" s="8"/>
      <c r="F32" s="25"/>
      <c r="G32" s="13"/>
      <c r="H32" s="8"/>
      <c r="I32" s="8"/>
      <c r="J32" s="8"/>
      <c r="K32" s="8"/>
      <c r="L32" s="8"/>
      <c r="M32" s="11"/>
      <c r="N32" s="13"/>
      <c r="O32" s="11"/>
      <c r="P32" s="11"/>
      <c r="Q32" s="11"/>
      <c r="R32" s="8"/>
      <c r="S32" s="8"/>
      <c r="T32" s="8"/>
      <c r="U32" s="11"/>
    </row>
    <row r="33" spans="2:21" ht="15.6" hidden="1">
      <c r="B33" s="8"/>
      <c r="C33" s="8"/>
      <c r="D33" s="8"/>
      <c r="E33" s="8"/>
      <c r="F33" s="25"/>
      <c r="G33" s="13"/>
      <c r="H33" s="8"/>
      <c r="I33" s="8"/>
      <c r="J33" s="8"/>
      <c r="K33" s="8"/>
      <c r="L33" s="8"/>
      <c r="M33" s="11"/>
      <c r="N33" s="13"/>
      <c r="O33" s="11"/>
      <c r="P33" s="11"/>
      <c r="Q33" s="11"/>
      <c r="R33" s="8"/>
      <c r="S33" s="8"/>
      <c r="T33" s="8"/>
      <c r="U33" s="11"/>
    </row>
    <row r="34" spans="2:21" ht="15.6" hidden="1">
      <c r="B34" s="8"/>
      <c r="C34" s="8"/>
      <c r="D34" s="8"/>
      <c r="E34" s="8"/>
      <c r="F34" s="25"/>
      <c r="G34" s="13"/>
      <c r="H34" s="8"/>
      <c r="I34" s="8"/>
      <c r="J34" s="8"/>
      <c r="K34" s="8"/>
      <c r="L34" s="8"/>
      <c r="M34" s="11"/>
      <c r="N34" s="13"/>
      <c r="O34" s="11"/>
      <c r="P34" s="11"/>
      <c r="Q34" s="11"/>
      <c r="R34" s="8"/>
      <c r="S34" s="8"/>
      <c r="T34" s="8"/>
      <c r="U34" s="11"/>
    </row>
    <row r="35" spans="2:21" ht="15.6" hidden="1">
      <c r="B35" s="8"/>
      <c r="C35" s="8"/>
      <c r="D35" s="8"/>
      <c r="E35" s="8"/>
      <c r="F35" s="25"/>
      <c r="G35" s="13"/>
      <c r="H35" s="8"/>
      <c r="I35" s="8"/>
      <c r="J35" s="8"/>
      <c r="K35" s="8"/>
      <c r="L35" s="8"/>
      <c r="M35" s="11"/>
      <c r="N35" s="13"/>
      <c r="O35" s="11"/>
      <c r="P35" s="11"/>
      <c r="Q35" s="11"/>
      <c r="R35" s="8"/>
      <c r="S35" s="8"/>
      <c r="T35" s="8"/>
      <c r="U35" s="11"/>
    </row>
    <row r="36" spans="2:21" ht="15.6" hidden="1">
      <c r="B36" s="8"/>
      <c r="C36" s="8"/>
      <c r="D36" s="8"/>
      <c r="E36" s="8"/>
      <c r="F36" s="25"/>
      <c r="G36" s="8"/>
      <c r="H36" s="8"/>
      <c r="I36" s="8"/>
      <c r="J36" s="8"/>
      <c r="K36" s="8"/>
      <c r="L36" s="8"/>
      <c r="M36" s="11"/>
      <c r="N36" s="13"/>
      <c r="O36" s="11"/>
      <c r="P36" s="11"/>
      <c r="Q36" s="11"/>
      <c r="R36" s="8"/>
      <c r="S36" s="8"/>
      <c r="T36" s="8"/>
      <c r="U36" s="11"/>
    </row>
    <row r="37" spans="2:21" ht="45">
      <c r="B37" s="8">
        <v>10</v>
      </c>
      <c r="C37" s="8" t="s">
        <v>185</v>
      </c>
      <c r="D37" s="8" t="s">
        <v>114</v>
      </c>
      <c r="E37" s="8" t="s">
        <v>19</v>
      </c>
      <c r="F37" s="25" t="s">
        <v>207</v>
      </c>
      <c r="G37" s="8" t="s">
        <v>193</v>
      </c>
      <c r="H37" s="8"/>
      <c r="I37" s="8" t="s">
        <v>95</v>
      </c>
      <c r="J37" s="8">
        <v>2</v>
      </c>
      <c r="K37" s="8"/>
      <c r="L37" s="8">
        <v>3.4</v>
      </c>
      <c r="M37" s="11">
        <f t="shared" ref="M37" si="13">SUM(L37*17697)</f>
        <v>60169.799999999996</v>
      </c>
      <c r="N37" s="8">
        <v>1</v>
      </c>
      <c r="O37" s="11">
        <f t="shared" ref="O37" si="14">SUM(M37*N37*1)</f>
        <v>60169.799999999996</v>
      </c>
      <c r="P37" s="11">
        <f t="shared" ref="P37" si="15">SUM(N37*O37)</f>
        <v>60169.799999999996</v>
      </c>
      <c r="Q37" s="11">
        <f t="shared" ref="Q37" si="16">SUM(P37*10%)</f>
        <v>6016.98</v>
      </c>
      <c r="R37" s="8"/>
      <c r="S37" s="8"/>
      <c r="T37" s="8"/>
      <c r="U37" s="11">
        <f t="shared" ref="U37:U44" si="17">SUM(P37+Q37+R37+T37)</f>
        <v>66186.78</v>
      </c>
    </row>
    <row r="38" spans="2:21" ht="45">
      <c r="B38" s="8"/>
      <c r="C38" s="8" t="s">
        <v>185</v>
      </c>
      <c r="D38" s="8" t="s">
        <v>214</v>
      </c>
      <c r="E38" s="8" t="s">
        <v>19</v>
      </c>
      <c r="F38" s="25" t="s">
        <v>207</v>
      </c>
      <c r="G38" s="8" t="s">
        <v>193</v>
      </c>
      <c r="H38" s="8"/>
      <c r="I38" s="8" t="s">
        <v>95</v>
      </c>
      <c r="J38" s="8">
        <v>2</v>
      </c>
      <c r="K38" s="8"/>
      <c r="L38" s="8">
        <v>3.4</v>
      </c>
      <c r="M38" s="11">
        <f t="shared" ref="M38:M39" si="18">SUM(L38*17697)</f>
        <v>60169.799999999996</v>
      </c>
      <c r="N38" s="8">
        <v>0.5</v>
      </c>
      <c r="O38" s="11">
        <f>SUM(M38*1)</f>
        <v>60169.799999999996</v>
      </c>
      <c r="P38" s="11">
        <f t="shared" ref="P38" si="19">SUM(N38*O38)</f>
        <v>30084.899999999998</v>
      </c>
      <c r="Q38" s="11">
        <v>0</v>
      </c>
      <c r="R38" s="8"/>
      <c r="S38" s="8"/>
      <c r="T38" s="8"/>
      <c r="U38" s="11">
        <f t="shared" si="17"/>
        <v>30084.899999999998</v>
      </c>
    </row>
    <row r="39" spans="2:21" ht="30">
      <c r="B39" s="8">
        <v>11</v>
      </c>
      <c r="C39" s="8" t="s">
        <v>204</v>
      </c>
      <c r="D39" s="8" t="s">
        <v>131</v>
      </c>
      <c r="E39" s="8" t="s">
        <v>19</v>
      </c>
      <c r="F39" s="25" t="s">
        <v>208</v>
      </c>
      <c r="G39" s="8" t="s">
        <v>311</v>
      </c>
      <c r="H39" s="8"/>
      <c r="I39" s="8" t="s">
        <v>186</v>
      </c>
      <c r="J39" s="8">
        <v>2</v>
      </c>
      <c r="K39" s="8"/>
      <c r="L39" s="8">
        <v>3.77</v>
      </c>
      <c r="M39" s="11">
        <f t="shared" si="18"/>
        <v>66717.69</v>
      </c>
      <c r="N39" s="8">
        <v>1</v>
      </c>
      <c r="O39" s="11">
        <f t="shared" ref="O39" si="20">SUM(M39*N39*1)</f>
        <v>66717.69</v>
      </c>
      <c r="P39" s="11">
        <f>SUM(O39)</f>
        <v>66717.69</v>
      </c>
      <c r="Q39" s="11">
        <f t="shared" ref="Q39" si="21">SUM(P39*10%)</f>
        <v>6671.7690000000002</v>
      </c>
      <c r="R39" s="8"/>
      <c r="S39" s="8"/>
      <c r="T39" s="8"/>
      <c r="U39" s="11">
        <f t="shared" si="17"/>
        <v>73389.459000000003</v>
      </c>
    </row>
    <row r="40" spans="2:21" ht="60">
      <c r="B40" s="8">
        <v>12</v>
      </c>
      <c r="C40" s="8" t="s">
        <v>246</v>
      </c>
      <c r="D40" s="8" t="s">
        <v>131</v>
      </c>
      <c r="E40" s="8" t="s">
        <v>19</v>
      </c>
      <c r="F40" s="25" t="s">
        <v>257</v>
      </c>
      <c r="G40" s="8" t="s">
        <v>312</v>
      </c>
      <c r="H40" s="8"/>
      <c r="I40" s="8" t="s">
        <v>186</v>
      </c>
      <c r="J40" s="8">
        <v>2</v>
      </c>
      <c r="K40" s="8"/>
      <c r="L40" s="8">
        <v>3.37</v>
      </c>
      <c r="M40" s="11">
        <f t="shared" ref="M40" si="22">SUM(L40*17697)</f>
        <v>59638.89</v>
      </c>
      <c r="N40" s="8">
        <v>0.5</v>
      </c>
      <c r="O40" s="11">
        <f>SUM(M40*1)</f>
        <v>59638.89</v>
      </c>
      <c r="P40" s="11">
        <f t="shared" ref="P40" si="23">SUM(N40*O40)</f>
        <v>29819.445</v>
      </c>
      <c r="Q40" s="11">
        <f t="shared" ref="Q40" si="24">SUM(P40*10%)</f>
        <v>2981.9445000000001</v>
      </c>
      <c r="R40" s="8"/>
      <c r="S40" s="8"/>
      <c r="T40" s="8"/>
      <c r="U40" s="11">
        <f t="shared" si="17"/>
        <v>32801.389499999997</v>
      </c>
    </row>
    <row r="41" spans="2:21" ht="32.4" customHeight="1">
      <c r="B41" s="8">
        <v>13</v>
      </c>
      <c r="C41" s="8" t="s">
        <v>279</v>
      </c>
      <c r="D41" s="8" t="s">
        <v>131</v>
      </c>
      <c r="E41" s="8" t="s">
        <v>19</v>
      </c>
      <c r="F41" s="25" t="s">
        <v>323</v>
      </c>
      <c r="G41" s="8" t="s">
        <v>324</v>
      </c>
      <c r="H41" s="13"/>
      <c r="I41" s="8" t="s">
        <v>186</v>
      </c>
      <c r="J41" s="8">
        <v>2</v>
      </c>
      <c r="K41" s="13"/>
      <c r="L41" s="8">
        <v>3.86</v>
      </c>
      <c r="M41" s="11">
        <f t="shared" ref="M41" si="25">SUM(L41*17697)</f>
        <v>68310.42</v>
      </c>
      <c r="N41" s="8">
        <v>0.5</v>
      </c>
      <c r="O41" s="11">
        <f t="shared" ref="O41:O43" si="26">SUM(M41*N41*1)</f>
        <v>34155.21</v>
      </c>
      <c r="P41" s="11">
        <f>SUM(O41)</f>
        <v>34155.21</v>
      </c>
      <c r="Q41" s="11">
        <f t="shared" ref="Q41" si="27">SUM(P41*10%)</f>
        <v>3415.5210000000002</v>
      </c>
      <c r="R41" s="8"/>
      <c r="S41" s="8"/>
      <c r="T41" s="8"/>
      <c r="U41" s="11">
        <f t="shared" si="17"/>
        <v>37570.731</v>
      </c>
    </row>
    <row r="42" spans="2:21" ht="45">
      <c r="B42" s="8">
        <v>14</v>
      </c>
      <c r="C42" s="8" t="s">
        <v>106</v>
      </c>
      <c r="D42" s="8" t="s">
        <v>44</v>
      </c>
      <c r="E42" s="8" t="s">
        <v>48</v>
      </c>
      <c r="F42" s="25" t="s">
        <v>61</v>
      </c>
      <c r="G42" s="8" t="s">
        <v>313</v>
      </c>
      <c r="H42" s="8"/>
      <c r="I42" s="8" t="s">
        <v>95</v>
      </c>
      <c r="J42" s="8">
        <v>3</v>
      </c>
      <c r="K42" s="8"/>
      <c r="L42" s="8">
        <v>2.91</v>
      </c>
      <c r="M42" s="11">
        <f t="shared" ref="M42" si="28">SUM(L42*17697)</f>
        <v>51498.270000000004</v>
      </c>
      <c r="N42" s="8">
        <v>1</v>
      </c>
      <c r="O42" s="11">
        <f t="shared" si="26"/>
        <v>51498.270000000004</v>
      </c>
      <c r="P42" s="11">
        <f t="shared" ref="P42:P43" si="29">SUM(N42*O42)</f>
        <v>51498.270000000004</v>
      </c>
      <c r="Q42" s="11">
        <f t="shared" ref="Q42" si="30">SUM(P42*10%)</f>
        <v>5149.8270000000011</v>
      </c>
      <c r="R42" s="8"/>
      <c r="S42" s="8"/>
      <c r="T42" s="8"/>
      <c r="U42" s="11">
        <f t="shared" si="17"/>
        <v>56648.097000000009</v>
      </c>
    </row>
    <row r="43" spans="2:21" ht="60" customHeight="1">
      <c r="B43" s="8">
        <v>15</v>
      </c>
      <c r="C43" s="8" t="s">
        <v>187</v>
      </c>
      <c r="D43" s="8" t="s">
        <v>63</v>
      </c>
      <c r="E43" s="8" t="s">
        <v>19</v>
      </c>
      <c r="F43" s="25" t="s">
        <v>268</v>
      </c>
      <c r="G43" s="8" t="s">
        <v>143</v>
      </c>
      <c r="H43" s="8"/>
      <c r="I43" s="8" t="s">
        <v>95</v>
      </c>
      <c r="J43" s="8">
        <v>3</v>
      </c>
      <c r="K43" s="8"/>
      <c r="L43" s="8">
        <v>2.91</v>
      </c>
      <c r="M43" s="11">
        <f t="shared" ref="M43:M44" si="31">SUM(L43*17697)</f>
        <v>51498.270000000004</v>
      </c>
      <c r="N43" s="8">
        <v>1</v>
      </c>
      <c r="O43" s="11">
        <f t="shared" si="26"/>
        <v>51498.270000000004</v>
      </c>
      <c r="P43" s="11">
        <f t="shared" si="29"/>
        <v>51498.270000000004</v>
      </c>
      <c r="Q43" s="11">
        <f t="shared" ref="Q43" si="32">SUM(P43*10%)</f>
        <v>5149.8270000000011</v>
      </c>
      <c r="R43" s="8"/>
      <c r="S43" s="8"/>
      <c r="T43" s="8"/>
      <c r="U43" s="11">
        <f t="shared" si="17"/>
        <v>56648.097000000009</v>
      </c>
    </row>
    <row r="44" spans="2:21" ht="59.4" customHeight="1" thickBot="1">
      <c r="B44" s="17"/>
      <c r="C44" s="8" t="s">
        <v>187</v>
      </c>
      <c r="D44" s="8" t="s">
        <v>118</v>
      </c>
      <c r="E44" s="8" t="s">
        <v>19</v>
      </c>
      <c r="F44" s="25" t="s">
        <v>268</v>
      </c>
      <c r="G44" s="8" t="s">
        <v>314</v>
      </c>
      <c r="H44" s="8"/>
      <c r="I44" s="8" t="s">
        <v>95</v>
      </c>
      <c r="J44" s="8">
        <v>3</v>
      </c>
      <c r="K44" s="8"/>
      <c r="L44" s="8">
        <v>2.91</v>
      </c>
      <c r="M44" s="11">
        <f t="shared" si="31"/>
        <v>51498.270000000004</v>
      </c>
      <c r="N44" s="8">
        <v>0.5</v>
      </c>
      <c r="O44" s="11">
        <f>SUM(M44*1)</f>
        <v>51498.270000000004</v>
      </c>
      <c r="P44" s="11">
        <f t="shared" ref="P44" si="33">SUM(N44*O44)</f>
        <v>25749.135000000002</v>
      </c>
      <c r="Q44" s="11">
        <v>0</v>
      </c>
      <c r="R44" s="8"/>
      <c r="S44" s="8"/>
      <c r="T44" s="8"/>
      <c r="U44" s="11">
        <f t="shared" si="17"/>
        <v>25749.135000000002</v>
      </c>
    </row>
    <row r="45" spans="2:21" ht="27.6" hidden="1" customHeight="1" thickBot="1">
      <c r="B45" s="8"/>
      <c r="C45" s="13"/>
      <c r="D45" s="13"/>
      <c r="E45" s="8"/>
      <c r="F45" s="25"/>
      <c r="G45" s="13"/>
      <c r="H45" s="8"/>
      <c r="I45" s="13"/>
      <c r="J45" s="13"/>
      <c r="K45" s="8"/>
      <c r="L45" s="13"/>
      <c r="M45" s="11"/>
      <c r="N45" s="8"/>
      <c r="O45" s="11"/>
      <c r="P45" s="11"/>
      <c r="Q45" s="11"/>
      <c r="R45" s="8"/>
      <c r="S45" s="13"/>
      <c r="T45" s="13"/>
      <c r="U45" s="11"/>
    </row>
    <row r="46" spans="2:21" ht="41.4" customHeight="1" thickBot="1">
      <c r="B46" s="8"/>
      <c r="C46" s="62"/>
      <c r="D46" s="62" t="s">
        <v>271</v>
      </c>
      <c r="E46" s="8"/>
      <c r="F46" s="25"/>
      <c r="G46" s="8"/>
      <c r="H46" s="8"/>
      <c r="I46" s="8"/>
      <c r="J46" s="8"/>
      <c r="K46" s="8"/>
      <c r="L46" s="8"/>
      <c r="M46" s="14">
        <f>SUM(M17:M45)</f>
        <v>1366031.4300000002</v>
      </c>
      <c r="N46" s="51">
        <f>SUM(N17:N45)</f>
        <v>15</v>
      </c>
      <c r="O46" s="14">
        <f>SUM(O17:O45)</f>
        <v>1331876.2200000002</v>
      </c>
      <c r="P46" s="14">
        <f>SUM(P17:P45)</f>
        <v>1120503.2519999999</v>
      </c>
      <c r="Q46" s="14">
        <f>SUM(Q17:Q45)</f>
        <v>100226.9595</v>
      </c>
      <c r="R46" s="13"/>
      <c r="S46" s="14">
        <f>SUM(S17:S45)</f>
        <v>5309</v>
      </c>
      <c r="T46" s="13"/>
      <c r="U46" s="14">
        <f>SUM(P46+Q46+R46+S46+T46)</f>
        <v>1226039.2114999997</v>
      </c>
    </row>
    <row r="47" spans="2:21" ht="15.6" hidden="1">
      <c r="B47" s="8"/>
      <c r="C47" s="13"/>
      <c r="D47" s="8"/>
      <c r="E47" s="8"/>
      <c r="F47" s="25"/>
      <c r="G47" s="8"/>
      <c r="H47" s="8"/>
      <c r="I47" s="8"/>
      <c r="J47" s="8"/>
      <c r="K47" s="8"/>
      <c r="L47" s="8"/>
      <c r="M47" s="14"/>
      <c r="N47" s="13"/>
      <c r="O47" s="13"/>
      <c r="P47" s="14"/>
      <c r="Q47" s="14"/>
      <c r="R47" s="13"/>
      <c r="S47" s="13"/>
      <c r="T47" s="13"/>
      <c r="U47" s="14"/>
    </row>
    <row r="48" spans="2:21" ht="34.200000000000003" customHeight="1">
      <c r="B48" s="8">
        <v>16</v>
      </c>
      <c r="C48" s="8" t="s">
        <v>41</v>
      </c>
      <c r="D48" s="8" t="s">
        <v>273</v>
      </c>
      <c r="E48" s="8" t="s">
        <v>19</v>
      </c>
      <c r="F48" s="25" t="s">
        <v>274</v>
      </c>
      <c r="G48" s="8" t="s">
        <v>315</v>
      </c>
      <c r="H48" s="8" t="s">
        <v>21</v>
      </c>
      <c r="I48" s="8" t="s">
        <v>94</v>
      </c>
      <c r="J48" s="8">
        <v>1</v>
      </c>
      <c r="K48" s="8"/>
      <c r="L48" s="8">
        <v>4.32</v>
      </c>
      <c r="M48" s="11">
        <f t="shared" ref="M48" si="34">SUM(L48*17697)</f>
        <v>76451.040000000008</v>
      </c>
      <c r="N48" s="11">
        <v>1</v>
      </c>
      <c r="O48" s="11">
        <f t="shared" ref="O48:P49" si="35">SUM(M48*N48*1)</f>
        <v>76451.040000000008</v>
      </c>
      <c r="P48" s="11">
        <f t="shared" si="35"/>
        <v>76451.040000000008</v>
      </c>
      <c r="Q48" s="11">
        <f t="shared" ref="Q48:Q51" si="36">SUM(P48*10%)</f>
        <v>7645.1040000000012</v>
      </c>
      <c r="R48" s="11"/>
      <c r="S48" s="13"/>
      <c r="T48" s="13"/>
      <c r="U48" s="11">
        <f t="shared" si="4"/>
        <v>84096.144000000015</v>
      </c>
    </row>
    <row r="49" spans="2:21" ht="31.2">
      <c r="B49" s="8">
        <v>17</v>
      </c>
      <c r="C49" s="8" t="s">
        <v>92</v>
      </c>
      <c r="D49" s="8" t="s">
        <v>168</v>
      </c>
      <c r="E49" s="8" t="s">
        <v>19</v>
      </c>
      <c r="F49" s="25" t="s">
        <v>93</v>
      </c>
      <c r="G49" s="8" t="s">
        <v>316</v>
      </c>
      <c r="H49" s="8" t="s">
        <v>101</v>
      </c>
      <c r="I49" s="8" t="s">
        <v>94</v>
      </c>
      <c r="J49" s="8">
        <v>2</v>
      </c>
      <c r="K49" s="8"/>
      <c r="L49" s="8">
        <v>3.74</v>
      </c>
      <c r="M49" s="11">
        <f t="shared" ref="M49" si="37">SUM(L49*17697)</f>
        <v>66186.78</v>
      </c>
      <c r="N49" s="8">
        <v>1</v>
      </c>
      <c r="O49" s="11">
        <f t="shared" si="35"/>
        <v>66186.78</v>
      </c>
      <c r="P49" s="11">
        <f t="shared" ref="P49:P56" si="38">SUM(N49*O49)</f>
        <v>66186.78</v>
      </c>
      <c r="Q49" s="11">
        <f t="shared" si="36"/>
        <v>6618.6779999999999</v>
      </c>
      <c r="R49" s="8"/>
      <c r="S49" s="8"/>
      <c r="T49" s="8"/>
      <c r="U49" s="11">
        <f t="shared" si="4"/>
        <v>72805.457999999999</v>
      </c>
    </row>
    <row r="50" spans="2:21" ht="22.2" customHeight="1">
      <c r="B50" s="8">
        <v>18</v>
      </c>
      <c r="C50" s="8" t="s">
        <v>111</v>
      </c>
      <c r="D50" s="8" t="s">
        <v>40</v>
      </c>
      <c r="E50" s="8" t="s">
        <v>19</v>
      </c>
      <c r="F50" s="37"/>
      <c r="G50" s="8" t="s">
        <v>113</v>
      </c>
      <c r="H50" s="8"/>
      <c r="I50" s="8" t="s">
        <v>94</v>
      </c>
      <c r="J50" s="8">
        <v>4</v>
      </c>
      <c r="K50" s="8"/>
      <c r="L50" s="8">
        <v>2.98</v>
      </c>
      <c r="M50" s="11">
        <f t="shared" ref="M50:M101" si="39">SUM(L50*17697)</f>
        <v>52737.06</v>
      </c>
      <c r="N50" s="8">
        <v>1</v>
      </c>
      <c r="O50" s="11">
        <f t="shared" ref="O50" si="40">SUM(M50*N50*1)</f>
        <v>52737.06</v>
      </c>
      <c r="P50" s="11">
        <f t="shared" si="38"/>
        <v>52737.06</v>
      </c>
      <c r="Q50" s="11">
        <f t="shared" si="36"/>
        <v>5273.7060000000001</v>
      </c>
      <c r="R50" s="8"/>
      <c r="S50" s="8"/>
      <c r="T50" s="8"/>
      <c r="U50" s="11">
        <f t="shared" si="4"/>
        <v>58010.765999999996</v>
      </c>
    </row>
    <row r="51" spans="2:21" ht="34.799999999999997" customHeight="1">
      <c r="B51" s="8">
        <v>19</v>
      </c>
      <c r="C51" s="8" t="s">
        <v>325</v>
      </c>
      <c r="D51" s="8" t="s">
        <v>171</v>
      </c>
      <c r="E51" s="8" t="s">
        <v>48</v>
      </c>
      <c r="F51" s="37" t="s">
        <v>326</v>
      </c>
      <c r="G51" s="8" t="s">
        <v>327</v>
      </c>
      <c r="H51" s="8" t="s">
        <v>62</v>
      </c>
      <c r="I51" s="8" t="s">
        <v>328</v>
      </c>
      <c r="J51" s="8">
        <v>3</v>
      </c>
      <c r="K51" s="8"/>
      <c r="L51" s="8">
        <v>3.24</v>
      </c>
      <c r="M51" s="11">
        <f t="shared" si="39"/>
        <v>57338.280000000006</v>
      </c>
      <c r="N51" s="8">
        <v>0.5</v>
      </c>
      <c r="O51" s="11">
        <f t="shared" ref="O51:O57" si="41">SUM(M51*1)</f>
        <v>57338.280000000006</v>
      </c>
      <c r="P51" s="11">
        <f t="shared" si="38"/>
        <v>28669.140000000003</v>
      </c>
      <c r="Q51" s="11">
        <f t="shared" si="36"/>
        <v>2866.9140000000007</v>
      </c>
      <c r="R51" s="8"/>
      <c r="S51" s="8"/>
      <c r="T51" s="8"/>
      <c r="U51" s="11">
        <f t="shared" si="4"/>
        <v>31536.054000000004</v>
      </c>
    </row>
    <row r="52" spans="2:21" ht="34.799999999999997" customHeight="1">
      <c r="B52" s="8"/>
      <c r="C52" s="8" t="s">
        <v>17</v>
      </c>
      <c r="D52" s="8" t="s">
        <v>169</v>
      </c>
      <c r="E52" s="8" t="s">
        <v>19</v>
      </c>
      <c r="F52" s="25" t="s">
        <v>20</v>
      </c>
      <c r="G52" s="8" t="s">
        <v>304</v>
      </c>
      <c r="H52" s="8" t="s">
        <v>62</v>
      </c>
      <c r="I52" s="8" t="s">
        <v>94</v>
      </c>
      <c r="J52" s="8">
        <v>3</v>
      </c>
      <c r="K52" s="8"/>
      <c r="L52" s="8">
        <v>3.75</v>
      </c>
      <c r="M52" s="11">
        <f t="shared" si="39"/>
        <v>66363.75</v>
      </c>
      <c r="N52" s="8">
        <v>0.5</v>
      </c>
      <c r="O52" s="11">
        <f t="shared" si="41"/>
        <v>66363.75</v>
      </c>
      <c r="P52" s="11">
        <f t="shared" si="38"/>
        <v>33181.875</v>
      </c>
      <c r="Q52" s="8">
        <v>0</v>
      </c>
      <c r="R52" s="8"/>
      <c r="S52" s="8"/>
      <c r="T52" s="8"/>
      <c r="U52" s="11">
        <f t="shared" si="4"/>
        <v>33181.875</v>
      </c>
    </row>
    <row r="53" spans="2:21" ht="34.200000000000003" customHeight="1">
      <c r="B53" s="8"/>
      <c r="C53" s="8" t="s">
        <v>22</v>
      </c>
      <c r="D53" s="8" t="s">
        <v>169</v>
      </c>
      <c r="E53" s="8" t="s">
        <v>19</v>
      </c>
      <c r="F53" s="25" t="s">
        <v>23</v>
      </c>
      <c r="G53" s="8" t="s">
        <v>317</v>
      </c>
      <c r="H53" s="8" t="s">
        <v>21</v>
      </c>
      <c r="I53" s="8" t="s">
        <v>94</v>
      </c>
      <c r="J53" s="8">
        <v>1</v>
      </c>
      <c r="K53" s="8"/>
      <c r="L53" s="8">
        <v>4.32</v>
      </c>
      <c r="M53" s="11">
        <f t="shared" si="39"/>
        <v>76451.040000000008</v>
      </c>
      <c r="N53" s="8">
        <v>0.5</v>
      </c>
      <c r="O53" s="11">
        <f t="shared" si="41"/>
        <v>76451.040000000008</v>
      </c>
      <c r="P53" s="11">
        <f t="shared" si="38"/>
        <v>38225.520000000004</v>
      </c>
      <c r="Q53" s="8">
        <v>0</v>
      </c>
      <c r="R53" s="8"/>
      <c r="S53" s="8"/>
      <c r="T53" s="8"/>
      <c r="U53" s="11">
        <f t="shared" si="4"/>
        <v>38225.520000000004</v>
      </c>
    </row>
    <row r="54" spans="2:21" ht="30" customHeight="1">
      <c r="B54" s="8"/>
      <c r="C54" s="8" t="s">
        <v>183</v>
      </c>
      <c r="D54" s="8" t="s">
        <v>170</v>
      </c>
      <c r="E54" s="8" t="s">
        <v>19</v>
      </c>
      <c r="F54" s="26" t="s">
        <v>189</v>
      </c>
      <c r="G54" s="8" t="s">
        <v>318</v>
      </c>
      <c r="H54" s="8"/>
      <c r="I54" s="8" t="s">
        <v>94</v>
      </c>
      <c r="J54" s="8">
        <v>4</v>
      </c>
      <c r="K54" s="8"/>
      <c r="L54" s="8">
        <v>2.87</v>
      </c>
      <c r="M54" s="11">
        <f t="shared" si="39"/>
        <v>50790.39</v>
      </c>
      <c r="N54" s="8">
        <v>0.5</v>
      </c>
      <c r="O54" s="11">
        <f t="shared" si="41"/>
        <v>50790.39</v>
      </c>
      <c r="P54" s="11">
        <f t="shared" si="38"/>
        <v>25395.195</v>
      </c>
      <c r="Q54" s="8">
        <v>0</v>
      </c>
      <c r="R54" s="8"/>
      <c r="S54" s="8"/>
      <c r="T54" s="8"/>
      <c r="U54" s="11">
        <f t="shared" si="4"/>
        <v>25395.195</v>
      </c>
    </row>
    <row r="55" spans="2:21" ht="35.4" customHeight="1">
      <c r="B55" s="11"/>
      <c r="C55" s="8" t="s">
        <v>26</v>
      </c>
      <c r="D55" s="8" t="s">
        <v>55</v>
      </c>
      <c r="E55" s="8" t="s">
        <v>19</v>
      </c>
      <c r="F55" s="25" t="s">
        <v>79</v>
      </c>
      <c r="G55" s="8" t="s">
        <v>319</v>
      </c>
      <c r="H55" s="8" t="s">
        <v>62</v>
      </c>
      <c r="I55" s="8" t="s">
        <v>94</v>
      </c>
      <c r="J55" s="8">
        <v>3</v>
      </c>
      <c r="K55" s="8"/>
      <c r="L55" s="8">
        <v>3.51</v>
      </c>
      <c r="M55" s="11">
        <f t="shared" si="39"/>
        <v>62116.469999999994</v>
      </c>
      <c r="N55" s="8">
        <v>0.5</v>
      </c>
      <c r="O55" s="11">
        <f t="shared" si="41"/>
        <v>62116.469999999994</v>
      </c>
      <c r="P55" s="11">
        <f t="shared" si="38"/>
        <v>31058.234999999997</v>
      </c>
      <c r="Q55" s="8">
        <v>0</v>
      </c>
      <c r="R55" s="8"/>
      <c r="S55" s="8"/>
      <c r="T55" s="8"/>
      <c r="U55" s="11">
        <f t="shared" si="4"/>
        <v>31058.234999999997</v>
      </c>
    </row>
    <row r="56" spans="2:21" ht="31.2">
      <c r="B56" s="8">
        <v>20</v>
      </c>
      <c r="C56" s="8" t="s">
        <v>42</v>
      </c>
      <c r="D56" s="8" t="s">
        <v>197</v>
      </c>
      <c r="E56" s="8" t="s">
        <v>19</v>
      </c>
      <c r="F56" s="25" t="s">
        <v>80</v>
      </c>
      <c r="G56" s="8" t="s">
        <v>234</v>
      </c>
      <c r="H56" s="8"/>
      <c r="I56" s="8" t="s">
        <v>94</v>
      </c>
      <c r="J56" s="8">
        <v>4</v>
      </c>
      <c r="K56" s="8"/>
      <c r="L56" s="8">
        <v>3.04</v>
      </c>
      <c r="M56" s="11">
        <f t="shared" si="39"/>
        <v>53798.879999999997</v>
      </c>
      <c r="N56" s="8">
        <v>1</v>
      </c>
      <c r="O56" s="11">
        <f t="shared" si="41"/>
        <v>53798.879999999997</v>
      </c>
      <c r="P56" s="11">
        <f t="shared" si="38"/>
        <v>53798.879999999997</v>
      </c>
      <c r="Q56" s="11">
        <f t="shared" ref="Q56" si="42">SUM(P56*10%)</f>
        <v>5379.8879999999999</v>
      </c>
      <c r="R56" s="8"/>
      <c r="S56" s="8"/>
      <c r="T56" s="8"/>
      <c r="U56" s="11">
        <f t="shared" si="4"/>
        <v>59178.767999999996</v>
      </c>
    </row>
    <row r="57" spans="2:21" ht="31.8" thickBot="1">
      <c r="B57" s="8"/>
      <c r="C57" s="8" t="s">
        <v>42</v>
      </c>
      <c r="D57" s="8" t="s">
        <v>197</v>
      </c>
      <c r="E57" s="8" t="s">
        <v>19</v>
      </c>
      <c r="F57" s="25" t="s">
        <v>80</v>
      </c>
      <c r="G57" s="8" t="s">
        <v>234</v>
      </c>
      <c r="H57" s="8"/>
      <c r="I57" s="8" t="s">
        <v>94</v>
      </c>
      <c r="J57" s="8">
        <v>4</v>
      </c>
      <c r="K57" s="8"/>
      <c r="L57" s="8">
        <v>3.04</v>
      </c>
      <c r="M57" s="11">
        <f t="shared" ref="M57" si="43">SUM(L57*17697)</f>
        <v>53798.879999999997</v>
      </c>
      <c r="N57" s="8">
        <v>0.5</v>
      </c>
      <c r="O57" s="11">
        <f t="shared" si="41"/>
        <v>53798.879999999997</v>
      </c>
      <c r="P57" s="11">
        <f t="shared" ref="P57" si="44">SUM(N57*O57)</f>
        <v>26899.439999999999</v>
      </c>
      <c r="Q57" s="11">
        <f>SUM(P57*0%)</f>
        <v>0</v>
      </c>
      <c r="R57" s="8"/>
      <c r="S57" s="8"/>
      <c r="T57" s="8"/>
      <c r="U57" s="11">
        <f t="shared" si="4"/>
        <v>26899.439999999999</v>
      </c>
    </row>
    <row r="58" spans="2:21" ht="38.4" customHeight="1" thickBot="1">
      <c r="B58" s="8"/>
      <c r="C58" s="8"/>
      <c r="D58" s="13" t="s">
        <v>272</v>
      </c>
      <c r="E58" s="8"/>
      <c r="F58" s="25"/>
      <c r="G58" s="8"/>
      <c r="H58" s="8"/>
      <c r="I58" s="8"/>
      <c r="J58" s="8"/>
      <c r="K58" s="8"/>
      <c r="L58" s="8"/>
      <c r="M58" s="14">
        <f>SUM(M48:M57)</f>
        <v>616032.57000000007</v>
      </c>
      <c r="N58" s="58">
        <f>SUM(N48:N57)</f>
        <v>7</v>
      </c>
      <c r="O58" s="14">
        <f>SUM(O48:O57)</f>
        <v>616032.57000000007</v>
      </c>
      <c r="P58" s="14">
        <f>SUM(P48:P57)</f>
        <v>432603.16500000004</v>
      </c>
      <c r="Q58" s="14">
        <f>SUM(Q48:Q57)</f>
        <v>27784.29</v>
      </c>
      <c r="R58" s="8"/>
      <c r="S58" s="8"/>
      <c r="T58" s="8"/>
      <c r="U58" s="14">
        <f>SUM(P58+Q58+R58+S58+T58)</f>
        <v>460387.45500000002</v>
      </c>
    </row>
    <row r="59" spans="2:21" ht="48.75" hidden="1" customHeight="1">
      <c r="B59" s="8"/>
      <c r="C59" s="8"/>
      <c r="D59" s="8"/>
      <c r="E59" s="8"/>
      <c r="F59" s="25"/>
      <c r="G59" s="8"/>
      <c r="H59" s="8"/>
      <c r="I59" s="8"/>
      <c r="J59" s="8"/>
      <c r="K59" s="8"/>
      <c r="L59" s="8"/>
      <c r="M59" s="11"/>
      <c r="N59" s="8"/>
      <c r="O59" s="11"/>
      <c r="P59" s="11"/>
      <c r="Q59" s="11"/>
      <c r="R59" s="8"/>
      <c r="S59" s="8"/>
      <c r="T59" s="8"/>
      <c r="U59" s="11"/>
    </row>
    <row r="60" spans="2:21" ht="27.75" hidden="1" customHeight="1">
      <c r="B60" s="8"/>
      <c r="C60" s="8"/>
      <c r="D60" s="8"/>
      <c r="E60" s="8"/>
      <c r="F60" s="25"/>
      <c r="G60" s="8"/>
      <c r="H60" s="8"/>
      <c r="I60" s="8"/>
      <c r="J60" s="8"/>
      <c r="K60" s="8"/>
      <c r="L60" s="8"/>
      <c r="M60" s="11"/>
      <c r="N60" s="8"/>
      <c r="O60" s="11"/>
      <c r="P60" s="11"/>
      <c r="Q60" s="11"/>
      <c r="R60" s="8"/>
      <c r="S60" s="8"/>
      <c r="T60" s="8"/>
      <c r="U60" s="11"/>
    </row>
    <row r="61" spans="2:21" ht="31.8" customHeight="1">
      <c r="B61" s="8">
        <v>21</v>
      </c>
      <c r="C61" s="8" t="s">
        <v>31</v>
      </c>
      <c r="D61" s="8" t="s">
        <v>161</v>
      </c>
      <c r="E61" s="8" t="s">
        <v>49</v>
      </c>
      <c r="F61" s="25" t="s">
        <v>76</v>
      </c>
      <c r="G61" s="8" t="s">
        <v>320</v>
      </c>
      <c r="H61" s="8"/>
      <c r="I61" s="8" t="s">
        <v>97</v>
      </c>
      <c r="J61" s="8"/>
      <c r="K61" s="8"/>
      <c r="L61" s="8">
        <v>2.75</v>
      </c>
      <c r="M61" s="11">
        <f t="shared" ref="M61:M63" si="45">SUM(L61*17697)</f>
        <v>48666.75</v>
      </c>
      <c r="N61" s="8">
        <v>1</v>
      </c>
      <c r="O61" s="11">
        <f t="shared" ref="O61:O101" si="46">SUM(M61*N61*1)</f>
        <v>48666.75</v>
      </c>
      <c r="P61" s="11">
        <f>SUM(O61)</f>
        <v>48666.75</v>
      </c>
      <c r="Q61" s="11">
        <f t="shared" ref="Q61:Q64" si="47">SUM(P61*10%)</f>
        <v>4866.6750000000002</v>
      </c>
      <c r="R61" s="8"/>
      <c r="S61" s="8"/>
      <c r="T61" s="8"/>
      <c r="U61" s="11">
        <f t="shared" si="4"/>
        <v>53533.425000000003</v>
      </c>
    </row>
    <row r="62" spans="2:21" ht="33.6" customHeight="1">
      <c r="B62" s="8"/>
      <c r="C62" s="8" t="s">
        <v>31</v>
      </c>
      <c r="D62" s="8" t="s">
        <v>45</v>
      </c>
      <c r="E62" s="8" t="s">
        <v>49</v>
      </c>
      <c r="F62" s="25" t="s">
        <v>76</v>
      </c>
      <c r="G62" s="8" t="s">
        <v>320</v>
      </c>
      <c r="H62" s="8"/>
      <c r="I62" s="8" t="s">
        <v>97</v>
      </c>
      <c r="J62" s="8"/>
      <c r="K62" s="8"/>
      <c r="L62" s="8">
        <v>2.75</v>
      </c>
      <c r="M62" s="11">
        <f t="shared" ref="M62:M64" si="48">SUM(L62*17697)</f>
        <v>48666.75</v>
      </c>
      <c r="N62" s="8">
        <v>0.5</v>
      </c>
      <c r="O62" s="11">
        <f>SUM(M62*1)</f>
        <v>48666.75</v>
      </c>
      <c r="P62" s="11">
        <f t="shared" ref="P62:P64" si="49">SUM(N62*O62)</f>
        <v>24333.375</v>
      </c>
      <c r="Q62" s="8">
        <v>0</v>
      </c>
      <c r="R62" s="8"/>
      <c r="S62" s="8"/>
      <c r="T62" s="8"/>
      <c r="U62" s="11">
        <f t="shared" si="4"/>
        <v>24333.375</v>
      </c>
    </row>
    <row r="63" spans="2:21" ht="51" customHeight="1">
      <c r="B63" s="8">
        <v>22</v>
      </c>
      <c r="C63" s="8" t="s">
        <v>238</v>
      </c>
      <c r="D63" s="8" t="s">
        <v>239</v>
      </c>
      <c r="E63" s="8" t="s">
        <v>19</v>
      </c>
      <c r="F63" s="25" t="s">
        <v>240</v>
      </c>
      <c r="G63" s="8" t="s">
        <v>321</v>
      </c>
      <c r="H63" s="8"/>
      <c r="I63" s="8" t="s">
        <v>97</v>
      </c>
      <c r="J63" s="8"/>
      <c r="K63" s="8"/>
      <c r="L63" s="8">
        <v>2.54</v>
      </c>
      <c r="M63" s="11">
        <f t="shared" si="45"/>
        <v>44950.38</v>
      </c>
      <c r="N63" s="8">
        <v>0.5</v>
      </c>
      <c r="O63" s="11">
        <f>SUM(M63*1)</f>
        <v>44950.38</v>
      </c>
      <c r="P63" s="11">
        <f t="shared" ref="P63" si="50">SUM(N63*O63)</f>
        <v>22475.19</v>
      </c>
      <c r="Q63" s="11">
        <f t="shared" ref="Q63" si="51">SUM(P63*10%)</f>
        <v>2247.5189999999998</v>
      </c>
      <c r="R63" s="8"/>
      <c r="S63" s="8"/>
      <c r="T63" s="8"/>
      <c r="U63" s="11">
        <f t="shared" si="4"/>
        <v>24722.708999999999</v>
      </c>
    </row>
    <row r="64" spans="2:21" ht="32.25" customHeight="1" thickBot="1">
      <c r="B64" s="8">
        <v>23</v>
      </c>
      <c r="C64" s="8" t="s">
        <v>329</v>
      </c>
      <c r="D64" s="8" t="s">
        <v>196</v>
      </c>
      <c r="E64" s="8" t="s">
        <v>49</v>
      </c>
      <c r="F64" s="25"/>
      <c r="G64" s="8" t="s">
        <v>321</v>
      </c>
      <c r="H64" s="8"/>
      <c r="I64" s="8" t="s">
        <v>97</v>
      </c>
      <c r="J64" s="8"/>
      <c r="K64" s="8"/>
      <c r="L64" s="8">
        <v>2.54</v>
      </c>
      <c r="M64" s="11">
        <f t="shared" si="48"/>
        <v>44950.38</v>
      </c>
      <c r="N64" s="8">
        <v>1.5</v>
      </c>
      <c r="O64" s="11">
        <f>SUM(M64*1)</f>
        <v>44950.38</v>
      </c>
      <c r="P64" s="11">
        <f t="shared" si="49"/>
        <v>67425.569999999992</v>
      </c>
      <c r="Q64" s="11">
        <f t="shared" si="47"/>
        <v>6742.5569999999998</v>
      </c>
      <c r="R64" s="8"/>
      <c r="S64" s="8"/>
      <c r="T64" s="13"/>
      <c r="U64" s="11">
        <f t="shared" si="4"/>
        <v>74168.126999999993</v>
      </c>
    </row>
    <row r="65" spans="2:21" ht="32.25" hidden="1" customHeight="1">
      <c r="B65" s="8"/>
      <c r="C65" s="8"/>
      <c r="D65" s="8"/>
      <c r="E65" s="8"/>
      <c r="F65" s="28"/>
      <c r="G65" s="8"/>
      <c r="H65" s="8"/>
      <c r="I65" s="8"/>
      <c r="J65" s="8"/>
      <c r="K65" s="8"/>
      <c r="L65" s="8"/>
      <c r="M65" s="11"/>
      <c r="N65" s="8"/>
      <c r="O65" s="11"/>
      <c r="P65" s="11"/>
      <c r="Q65" s="8"/>
      <c r="R65" s="8"/>
      <c r="S65" s="8"/>
      <c r="T65" s="8"/>
      <c r="U65" s="11"/>
    </row>
    <row r="66" spans="2:21" ht="42.6" customHeight="1" thickBot="1">
      <c r="B66" s="8"/>
      <c r="C66" s="8"/>
      <c r="D66" s="13" t="s">
        <v>275</v>
      </c>
      <c r="E66" s="8"/>
      <c r="F66" s="25"/>
      <c r="G66" s="8"/>
      <c r="H66" s="8"/>
      <c r="I66" s="8"/>
      <c r="J66" s="8"/>
      <c r="K66" s="8"/>
      <c r="L66" s="8"/>
      <c r="M66" s="14">
        <f>SUM(M61:M65)</f>
        <v>187234.26</v>
      </c>
      <c r="N66" s="58">
        <f>SUM(N61:N65)</f>
        <v>3.5</v>
      </c>
      <c r="O66" s="14">
        <f>SUM(O61:O65)</f>
        <v>187234.26</v>
      </c>
      <c r="P66" s="14">
        <f>SUM(P61:P65)</f>
        <v>162900.88500000001</v>
      </c>
      <c r="Q66" s="14">
        <f>SUM(Q61:Q65)</f>
        <v>13856.751</v>
      </c>
      <c r="R66" s="8"/>
      <c r="S66" s="8"/>
      <c r="T66" s="8"/>
      <c r="U66" s="14">
        <f t="shared" si="4"/>
        <v>176757.636</v>
      </c>
    </row>
    <row r="67" spans="2:21" ht="16.2" hidden="1" thickBot="1">
      <c r="B67" s="8"/>
      <c r="C67" s="8"/>
      <c r="D67" s="8"/>
      <c r="E67" s="8"/>
      <c r="F67" s="25"/>
      <c r="G67" s="8"/>
      <c r="H67" s="8"/>
      <c r="I67" s="8"/>
      <c r="J67" s="8"/>
      <c r="K67" s="8"/>
      <c r="L67" s="8"/>
      <c r="M67" s="11"/>
      <c r="N67" s="8"/>
      <c r="O67" s="11"/>
      <c r="P67" s="11"/>
      <c r="Q67" s="11"/>
      <c r="R67" s="8"/>
      <c r="S67" s="8"/>
      <c r="T67" s="8"/>
      <c r="U67" s="11">
        <f t="shared" si="4"/>
        <v>0</v>
      </c>
    </row>
    <row r="68" spans="2:21" ht="16.2" hidden="1" thickBot="1">
      <c r="B68" s="8"/>
      <c r="C68" s="8"/>
      <c r="D68" s="8"/>
      <c r="E68" s="8"/>
      <c r="F68" s="25"/>
      <c r="G68" s="8"/>
      <c r="H68" s="8"/>
      <c r="I68" s="8"/>
      <c r="J68" s="8"/>
      <c r="K68" s="8"/>
      <c r="L68" s="8"/>
      <c r="M68" s="11"/>
      <c r="N68" s="8"/>
      <c r="O68" s="11"/>
      <c r="P68" s="11"/>
      <c r="Q68" s="13"/>
      <c r="R68" s="8"/>
      <c r="S68" s="8"/>
      <c r="T68" s="8"/>
      <c r="U68" s="11">
        <f t="shared" si="4"/>
        <v>0</v>
      </c>
    </row>
    <row r="69" spans="2:21" ht="16.2" hidden="1" thickBot="1">
      <c r="B69" s="8"/>
      <c r="C69" s="8"/>
      <c r="D69" s="8"/>
      <c r="E69" s="8"/>
      <c r="F69" s="25"/>
      <c r="G69" s="8"/>
      <c r="H69" s="8"/>
      <c r="I69" s="8"/>
      <c r="J69" s="8"/>
      <c r="K69" s="8"/>
      <c r="L69" s="8"/>
      <c r="M69" s="11"/>
      <c r="N69" s="8"/>
      <c r="O69" s="11"/>
      <c r="P69" s="11"/>
      <c r="Q69" s="11"/>
      <c r="R69" s="8"/>
      <c r="S69" s="8"/>
      <c r="T69" s="8"/>
      <c r="U69" s="11">
        <f t="shared" si="4"/>
        <v>0</v>
      </c>
    </row>
    <row r="70" spans="2:21" ht="16.2" hidden="1" thickBot="1">
      <c r="B70" s="8"/>
      <c r="C70" s="8"/>
      <c r="D70" s="8"/>
      <c r="E70" s="8"/>
      <c r="F70" s="25"/>
      <c r="G70" s="8"/>
      <c r="H70" s="8"/>
      <c r="I70" s="8"/>
      <c r="J70" s="8"/>
      <c r="K70" s="8"/>
      <c r="L70" s="8"/>
      <c r="M70" s="11"/>
      <c r="N70" s="8"/>
      <c r="O70" s="11"/>
      <c r="P70" s="11"/>
      <c r="Q70" s="11"/>
      <c r="R70" s="8"/>
      <c r="S70" s="8"/>
      <c r="T70" s="8"/>
      <c r="U70" s="11"/>
    </row>
    <row r="71" spans="2:21" ht="16.2" hidden="1" thickBot="1">
      <c r="B71" s="43"/>
      <c r="C71" s="43"/>
      <c r="D71" s="43"/>
      <c r="E71" s="43"/>
      <c r="F71" s="44"/>
      <c r="G71" s="43"/>
      <c r="H71" s="43"/>
      <c r="I71" s="43"/>
      <c r="J71" s="43"/>
      <c r="K71" s="43"/>
      <c r="L71" s="43"/>
      <c r="M71" s="45"/>
      <c r="N71" s="43"/>
      <c r="O71" s="45"/>
      <c r="P71" s="45"/>
      <c r="Q71" s="45"/>
      <c r="R71" s="43"/>
      <c r="S71" s="43"/>
      <c r="T71" s="43"/>
      <c r="U71" s="45"/>
    </row>
    <row r="72" spans="2:21" ht="31.8" thickBot="1">
      <c r="B72" s="49"/>
      <c r="C72" s="63"/>
      <c r="D72" s="56" t="s">
        <v>172</v>
      </c>
      <c r="E72" s="50"/>
      <c r="F72" s="52"/>
      <c r="G72" s="50"/>
      <c r="H72" s="50"/>
      <c r="I72" s="50"/>
      <c r="J72" s="50"/>
      <c r="K72" s="50"/>
      <c r="L72" s="50"/>
      <c r="M72" s="58">
        <f>SUM(M46+M58+M66)</f>
        <v>2169298.2600000002</v>
      </c>
      <c r="N72" s="58">
        <f>SUM(N46+N58+N66)</f>
        <v>25.5</v>
      </c>
      <c r="O72" s="58">
        <f>SUM(O46+O58+O66)</f>
        <v>2135143.0500000003</v>
      </c>
      <c r="P72" s="58">
        <f>SUM(P46+P58+P66)</f>
        <v>1716007.3019999999</v>
      </c>
      <c r="Q72" s="58">
        <f>SUM(Q46+Q58+Q66)</f>
        <v>141868.00049999999</v>
      </c>
      <c r="R72" s="50"/>
      <c r="S72" s="58">
        <f>SUM(S46+S58+S66)</f>
        <v>5309</v>
      </c>
      <c r="T72" s="50"/>
      <c r="U72" s="58">
        <f>SUM(U46+U58+U66)</f>
        <v>1863184.3024999998</v>
      </c>
    </row>
    <row r="73" spans="2:21" ht="23.4" customHeight="1">
      <c r="B73" s="46">
        <v>24</v>
      </c>
      <c r="C73" s="46" t="s">
        <v>210</v>
      </c>
      <c r="D73" s="46" t="s">
        <v>56</v>
      </c>
      <c r="E73" s="46"/>
      <c r="F73" s="47"/>
      <c r="G73" s="46"/>
      <c r="H73" s="46"/>
      <c r="I73" s="46"/>
      <c r="J73" s="46"/>
      <c r="K73" s="46">
        <v>5</v>
      </c>
      <c r="L73" s="46">
        <v>2.54</v>
      </c>
      <c r="M73" s="48">
        <f t="shared" ref="M73" si="52">SUM(L73*17697)</f>
        <v>44950.38</v>
      </c>
      <c r="N73" s="46">
        <v>1</v>
      </c>
      <c r="O73" s="48">
        <f t="shared" ref="O73" si="53">SUM(M73*N73*1)</f>
        <v>44950.38</v>
      </c>
      <c r="P73" s="48">
        <f t="shared" ref="P73:P74" si="54">SUM(N73*O73)</f>
        <v>44950.38</v>
      </c>
      <c r="Q73" s="48">
        <f t="shared" ref="Q73:Q75" si="55">SUM(P73*10%)</f>
        <v>4495.0379999999996</v>
      </c>
      <c r="R73" s="46"/>
      <c r="S73" s="46"/>
      <c r="T73" s="46"/>
      <c r="U73" s="48">
        <f t="shared" ref="U73:U75" si="56">SUM(P73+Q73+R73+T73)</f>
        <v>49445.417999999998</v>
      </c>
    </row>
    <row r="74" spans="2:21" ht="31.2">
      <c r="B74" s="8">
        <v>25</v>
      </c>
      <c r="C74" s="8" t="s">
        <v>77</v>
      </c>
      <c r="D74" s="8" t="s">
        <v>132</v>
      </c>
      <c r="E74" s="8"/>
      <c r="F74" s="25"/>
      <c r="G74" s="8"/>
      <c r="H74" s="8"/>
      <c r="I74" s="8"/>
      <c r="J74" s="8"/>
      <c r="K74" s="8">
        <v>4</v>
      </c>
      <c r="L74" s="8">
        <v>2.5099999999999998</v>
      </c>
      <c r="M74" s="11">
        <f t="shared" ref="M74" si="57">SUM(L74*17697)</f>
        <v>44419.469999999994</v>
      </c>
      <c r="N74" s="8">
        <v>1</v>
      </c>
      <c r="O74" s="11">
        <f t="shared" ref="O74:O75" si="58">SUM(M74*N74*1)</f>
        <v>44419.469999999994</v>
      </c>
      <c r="P74" s="11">
        <f t="shared" si="54"/>
        <v>44419.469999999994</v>
      </c>
      <c r="Q74" s="11">
        <f t="shared" si="55"/>
        <v>4441.9469999999992</v>
      </c>
      <c r="R74" s="8"/>
      <c r="S74" s="8"/>
      <c r="T74" s="8"/>
      <c r="U74" s="11">
        <f t="shared" si="56"/>
        <v>48861.416999999994</v>
      </c>
    </row>
    <row r="75" spans="2:21" ht="43.8" customHeight="1">
      <c r="B75" s="8">
        <v>26</v>
      </c>
      <c r="C75" s="8" t="s">
        <v>209</v>
      </c>
      <c r="D75" s="8" t="s">
        <v>32</v>
      </c>
      <c r="E75" s="8"/>
      <c r="F75" s="25"/>
      <c r="G75" s="8"/>
      <c r="H75" s="8"/>
      <c r="I75" s="8"/>
      <c r="J75" s="8"/>
      <c r="K75" s="8">
        <v>4</v>
      </c>
      <c r="L75" s="8">
        <v>2.5099999999999998</v>
      </c>
      <c r="M75" s="11">
        <f>SUM(L75*17697)</f>
        <v>44419.469999999994</v>
      </c>
      <c r="N75" s="8">
        <v>1</v>
      </c>
      <c r="O75" s="11">
        <f t="shared" si="58"/>
        <v>44419.469999999994</v>
      </c>
      <c r="P75" s="11">
        <f t="shared" ref="P75" si="59">SUM(N75*O75)</f>
        <v>44419.469999999994</v>
      </c>
      <c r="Q75" s="11">
        <f t="shared" si="55"/>
        <v>4441.9469999999992</v>
      </c>
      <c r="R75" s="8"/>
      <c r="S75" s="8"/>
      <c r="T75" s="8"/>
      <c r="U75" s="11">
        <f t="shared" si="56"/>
        <v>48861.416999999994</v>
      </c>
    </row>
    <row r="76" spans="2:21" ht="15.6" hidden="1">
      <c r="B76" s="8">
        <v>30</v>
      </c>
      <c r="C76" s="8" t="s">
        <v>111</v>
      </c>
      <c r="D76" s="8"/>
      <c r="E76" s="8"/>
      <c r="F76" s="25"/>
      <c r="G76" s="8"/>
      <c r="H76" s="8"/>
      <c r="I76" s="8"/>
      <c r="J76" s="8"/>
      <c r="K76" s="8"/>
      <c r="L76" s="8"/>
      <c r="M76" s="11"/>
      <c r="N76" s="8"/>
      <c r="O76" s="11"/>
      <c r="P76" s="11"/>
      <c r="Q76" s="11"/>
      <c r="R76" s="8"/>
      <c r="S76" s="8"/>
      <c r="T76" s="8"/>
      <c r="U76" s="11"/>
    </row>
    <row r="77" spans="2:21" ht="25.8" customHeight="1">
      <c r="B77" s="8"/>
      <c r="C77" s="8" t="s">
        <v>209</v>
      </c>
      <c r="D77" s="8" t="s">
        <v>133</v>
      </c>
      <c r="E77" s="8"/>
      <c r="F77" s="25"/>
      <c r="G77" s="8"/>
      <c r="H77" s="8"/>
      <c r="I77" s="8"/>
      <c r="J77" s="8"/>
      <c r="K77" s="8">
        <v>3</v>
      </c>
      <c r="L77" s="8">
        <v>2.4700000000000002</v>
      </c>
      <c r="M77" s="11">
        <f t="shared" ref="M77:M78" si="60">SUM(L77*17697)</f>
        <v>43711.590000000004</v>
      </c>
      <c r="N77" s="8">
        <v>0.5</v>
      </c>
      <c r="O77" s="11">
        <f>SUM(M77*1)</f>
        <v>43711.590000000004</v>
      </c>
      <c r="P77" s="11">
        <f t="shared" ref="P77:P101" si="61">SUM(N77*O77)</f>
        <v>21855.795000000002</v>
      </c>
      <c r="Q77" s="11">
        <v>0</v>
      </c>
      <c r="R77" s="8"/>
      <c r="S77" s="8"/>
      <c r="T77" s="8"/>
      <c r="U77" s="11">
        <f t="shared" si="4"/>
        <v>21855.795000000002</v>
      </c>
    </row>
    <row r="78" spans="2:21" ht="33.6" customHeight="1">
      <c r="B78" s="8">
        <v>27</v>
      </c>
      <c r="C78" s="8" t="s">
        <v>212</v>
      </c>
      <c r="D78" s="8" t="s">
        <v>120</v>
      </c>
      <c r="E78" s="8"/>
      <c r="F78" s="25"/>
      <c r="G78" s="8"/>
      <c r="H78" s="8"/>
      <c r="I78" s="8"/>
      <c r="J78" s="8"/>
      <c r="K78" s="8">
        <v>3</v>
      </c>
      <c r="L78" s="8">
        <v>2.4700000000000002</v>
      </c>
      <c r="M78" s="11">
        <f t="shared" si="60"/>
        <v>43711.590000000004</v>
      </c>
      <c r="N78" s="8">
        <v>1</v>
      </c>
      <c r="O78" s="11">
        <f>SUM(M78*1)</f>
        <v>43711.590000000004</v>
      </c>
      <c r="P78" s="11">
        <f t="shared" si="61"/>
        <v>43711.590000000004</v>
      </c>
      <c r="Q78" s="11">
        <f t="shared" ref="Q78:Q101" si="62">SUM(P78*10%)</f>
        <v>4371.1590000000006</v>
      </c>
      <c r="R78" s="8"/>
      <c r="S78" s="8"/>
      <c r="T78" s="8"/>
      <c r="U78" s="11">
        <f t="shared" si="4"/>
        <v>48082.749000000003</v>
      </c>
    </row>
    <row r="79" spans="2:21" ht="18.600000000000001" customHeight="1">
      <c r="B79" s="8"/>
      <c r="C79" s="8" t="s">
        <v>212</v>
      </c>
      <c r="D79" s="8" t="s">
        <v>34</v>
      </c>
      <c r="E79" s="8"/>
      <c r="F79" s="25"/>
      <c r="G79" s="8"/>
      <c r="H79" s="8"/>
      <c r="I79" s="8"/>
      <c r="J79" s="8"/>
      <c r="K79" s="8">
        <v>1</v>
      </c>
      <c r="L79" s="8">
        <v>2.41</v>
      </c>
      <c r="M79" s="11">
        <f t="shared" ref="M79" si="63">SUM(L79*17697)</f>
        <v>42649.770000000004</v>
      </c>
      <c r="N79" s="8">
        <v>0.5</v>
      </c>
      <c r="O79" s="11">
        <f>SUM(M79*1)</f>
        <v>42649.770000000004</v>
      </c>
      <c r="P79" s="11">
        <f t="shared" si="61"/>
        <v>21324.885000000002</v>
      </c>
      <c r="Q79" s="11">
        <v>0</v>
      </c>
      <c r="R79" s="8"/>
      <c r="S79" s="8"/>
      <c r="T79" s="8"/>
      <c r="U79" s="11">
        <f t="shared" si="4"/>
        <v>21324.885000000002</v>
      </c>
    </row>
    <row r="80" spans="2:21" ht="25.2" customHeight="1">
      <c r="B80" s="8">
        <v>28</v>
      </c>
      <c r="C80" s="8" t="s">
        <v>108</v>
      </c>
      <c r="D80" s="8" t="s">
        <v>133</v>
      </c>
      <c r="E80" s="8"/>
      <c r="F80" s="25"/>
      <c r="G80" s="8"/>
      <c r="H80" s="8"/>
      <c r="I80" s="8"/>
      <c r="J80" s="8"/>
      <c r="K80" s="8">
        <v>3</v>
      </c>
      <c r="L80" s="8">
        <v>2.4700000000000002</v>
      </c>
      <c r="M80" s="11">
        <f t="shared" si="39"/>
        <v>43711.590000000004</v>
      </c>
      <c r="N80" s="8">
        <v>1</v>
      </c>
      <c r="O80" s="11">
        <f t="shared" si="46"/>
        <v>43711.590000000004</v>
      </c>
      <c r="P80" s="11">
        <f t="shared" si="61"/>
        <v>43711.590000000004</v>
      </c>
      <c r="Q80" s="11">
        <f t="shared" si="62"/>
        <v>4371.1590000000006</v>
      </c>
      <c r="R80" s="8"/>
      <c r="S80" s="8"/>
      <c r="T80" s="8"/>
      <c r="U80" s="11">
        <f t="shared" si="4"/>
        <v>48082.749000000003</v>
      </c>
    </row>
    <row r="81" spans="2:21" ht="21" customHeight="1">
      <c r="B81" s="8"/>
      <c r="C81" s="8" t="s">
        <v>108</v>
      </c>
      <c r="D81" s="8" t="s">
        <v>34</v>
      </c>
      <c r="E81" s="8"/>
      <c r="F81" s="25"/>
      <c r="G81" s="8"/>
      <c r="H81" s="8"/>
      <c r="I81" s="8"/>
      <c r="J81" s="8"/>
      <c r="K81" s="8">
        <v>1</v>
      </c>
      <c r="L81" s="8">
        <v>2.41</v>
      </c>
      <c r="M81" s="11">
        <f t="shared" si="39"/>
        <v>42649.770000000004</v>
      </c>
      <c r="N81" s="8">
        <v>0.5</v>
      </c>
      <c r="O81" s="11">
        <f>SUM(M81*1)</f>
        <v>42649.770000000004</v>
      </c>
      <c r="P81" s="11">
        <f t="shared" si="61"/>
        <v>21324.885000000002</v>
      </c>
      <c r="Q81" s="11">
        <v>0</v>
      </c>
      <c r="R81" s="8"/>
      <c r="S81" s="8"/>
      <c r="T81" s="8"/>
      <c r="U81" s="11">
        <f t="shared" si="4"/>
        <v>21324.885000000002</v>
      </c>
    </row>
    <row r="82" spans="2:21" ht="27.6" customHeight="1">
      <c r="B82" s="8">
        <v>29</v>
      </c>
      <c r="C82" s="8" t="s">
        <v>282</v>
      </c>
      <c r="D82" s="8" t="s">
        <v>134</v>
      </c>
      <c r="E82" s="13"/>
      <c r="F82" s="28"/>
      <c r="G82" s="13"/>
      <c r="H82" s="13"/>
      <c r="I82" s="13"/>
      <c r="J82" s="13"/>
      <c r="K82" s="8">
        <v>3</v>
      </c>
      <c r="L82" s="8">
        <v>2.4700000000000002</v>
      </c>
      <c r="M82" s="11">
        <f t="shared" si="39"/>
        <v>43711.590000000004</v>
      </c>
      <c r="N82" s="8">
        <v>1</v>
      </c>
      <c r="O82" s="11">
        <f>SUM(M82*1)</f>
        <v>43711.590000000004</v>
      </c>
      <c r="P82" s="11">
        <f t="shared" si="61"/>
        <v>43711.590000000004</v>
      </c>
      <c r="Q82" s="11">
        <f t="shared" si="62"/>
        <v>4371.1590000000006</v>
      </c>
      <c r="R82" s="8"/>
      <c r="S82" s="8"/>
      <c r="T82" s="8"/>
      <c r="U82" s="11">
        <f t="shared" si="4"/>
        <v>48082.749000000003</v>
      </c>
    </row>
    <row r="83" spans="2:21" ht="27" customHeight="1">
      <c r="B83" s="8"/>
      <c r="C83" s="8" t="s">
        <v>282</v>
      </c>
      <c r="D83" s="8" t="s">
        <v>134</v>
      </c>
      <c r="E83" s="13"/>
      <c r="F83" s="28"/>
      <c r="G83" s="13"/>
      <c r="H83" s="13"/>
      <c r="I83" s="13"/>
      <c r="J83" s="13"/>
      <c r="K83" s="8">
        <v>3</v>
      </c>
      <c r="L83" s="8">
        <v>2.4700000000000002</v>
      </c>
      <c r="M83" s="11">
        <f t="shared" si="39"/>
        <v>43711.590000000004</v>
      </c>
      <c r="N83" s="8">
        <v>0.5</v>
      </c>
      <c r="O83" s="11">
        <f>SUM(M83*1)</f>
        <v>43711.590000000004</v>
      </c>
      <c r="P83" s="11">
        <f t="shared" si="61"/>
        <v>21855.795000000002</v>
      </c>
      <c r="Q83" s="11">
        <v>0</v>
      </c>
      <c r="R83" s="8"/>
      <c r="S83" s="13"/>
      <c r="T83" s="13"/>
      <c r="U83" s="11">
        <f t="shared" si="4"/>
        <v>21855.795000000002</v>
      </c>
    </row>
    <row r="84" spans="2:21" ht="15.6" hidden="1">
      <c r="B84" s="8"/>
      <c r="C84" s="8" t="s">
        <v>111</v>
      </c>
      <c r="D84" s="8"/>
      <c r="E84" s="8"/>
      <c r="F84" s="25"/>
      <c r="G84" s="8"/>
      <c r="H84" s="8"/>
      <c r="I84" s="8"/>
      <c r="J84" s="8"/>
      <c r="K84" s="8"/>
      <c r="L84" s="8"/>
      <c r="M84" s="11"/>
      <c r="N84" s="8"/>
      <c r="O84" s="11"/>
      <c r="P84" s="11"/>
      <c r="Q84" s="11"/>
      <c r="R84" s="18"/>
      <c r="S84" s="18"/>
      <c r="T84" s="8"/>
      <c r="U84" s="11"/>
    </row>
    <row r="85" spans="2:21" ht="31.2">
      <c r="B85" s="8">
        <v>30</v>
      </c>
      <c r="C85" s="8" t="s">
        <v>84</v>
      </c>
      <c r="D85" s="7" t="s">
        <v>211</v>
      </c>
      <c r="E85" s="8"/>
      <c r="F85" s="25"/>
      <c r="G85" s="8"/>
      <c r="H85" s="8"/>
      <c r="I85" s="8"/>
      <c r="J85" s="8"/>
      <c r="K85" s="8">
        <v>2</v>
      </c>
      <c r="L85" s="8">
        <v>2.44</v>
      </c>
      <c r="M85" s="11">
        <f t="shared" si="39"/>
        <v>43180.68</v>
      </c>
      <c r="N85" s="8">
        <v>1</v>
      </c>
      <c r="O85" s="11">
        <f>SUM(M85*1)</f>
        <v>43180.68</v>
      </c>
      <c r="P85" s="11">
        <f t="shared" ref="P85:P90" si="64">SUM(N85*O85)</f>
        <v>43180.68</v>
      </c>
      <c r="Q85" s="11">
        <f t="shared" si="62"/>
        <v>4318.0680000000002</v>
      </c>
      <c r="R85" s="11">
        <f>SUM(17697*30)/100</f>
        <v>5309.1</v>
      </c>
      <c r="S85" s="18"/>
      <c r="T85" s="8"/>
      <c r="U85" s="11">
        <f t="shared" si="4"/>
        <v>52807.847999999998</v>
      </c>
    </row>
    <row r="86" spans="2:21" ht="31.2">
      <c r="B86" s="8"/>
      <c r="C86" s="8" t="s">
        <v>84</v>
      </c>
      <c r="D86" s="7" t="s">
        <v>211</v>
      </c>
      <c r="E86" s="8"/>
      <c r="F86" s="25"/>
      <c r="G86" s="8"/>
      <c r="H86" s="8"/>
      <c r="I86" s="8"/>
      <c r="J86" s="8"/>
      <c r="K86" s="8">
        <v>2</v>
      </c>
      <c r="L86" s="8">
        <v>2.44</v>
      </c>
      <c r="M86" s="11">
        <f t="shared" si="39"/>
        <v>43180.68</v>
      </c>
      <c r="N86" s="8">
        <v>0.25</v>
      </c>
      <c r="O86" s="11">
        <f t="shared" ref="O86:O90" si="65">SUM(M86*1)</f>
        <v>43180.68</v>
      </c>
      <c r="P86" s="11">
        <f t="shared" si="61"/>
        <v>10795.17</v>
      </c>
      <c r="Q86" s="11">
        <f t="shared" si="62"/>
        <v>1079.5170000000001</v>
      </c>
      <c r="R86" s="11">
        <f>SUM(17697*30)/100/4</f>
        <v>1327.2750000000001</v>
      </c>
      <c r="S86" s="8"/>
      <c r="T86" s="8"/>
      <c r="U86" s="11">
        <f t="shared" si="4"/>
        <v>13201.962</v>
      </c>
    </row>
    <row r="87" spans="2:21" ht="36.6" customHeight="1">
      <c r="B87" s="8">
        <v>31</v>
      </c>
      <c r="C87" s="8" t="s">
        <v>57</v>
      </c>
      <c r="D87" s="7" t="s">
        <v>211</v>
      </c>
      <c r="E87" s="8"/>
      <c r="F87" s="25"/>
      <c r="G87" s="8"/>
      <c r="H87" s="8"/>
      <c r="I87" s="8"/>
      <c r="J87" s="8"/>
      <c r="K87" s="8">
        <v>2</v>
      </c>
      <c r="L87" s="8">
        <v>2.44</v>
      </c>
      <c r="M87" s="11">
        <f t="shared" si="39"/>
        <v>43180.68</v>
      </c>
      <c r="N87" s="8">
        <v>1</v>
      </c>
      <c r="O87" s="11">
        <f t="shared" si="65"/>
        <v>43180.68</v>
      </c>
      <c r="P87" s="11">
        <f t="shared" si="64"/>
        <v>43180.68</v>
      </c>
      <c r="Q87" s="11">
        <f t="shared" si="62"/>
        <v>4318.0680000000002</v>
      </c>
      <c r="R87" s="11">
        <f>SUM(17697*30)/100</f>
        <v>5309.1</v>
      </c>
      <c r="S87" s="8"/>
      <c r="T87" s="8"/>
      <c r="U87" s="11">
        <f t="shared" si="4"/>
        <v>52807.847999999998</v>
      </c>
    </row>
    <row r="88" spans="2:21" ht="37.200000000000003" customHeight="1">
      <c r="B88" s="8"/>
      <c r="C88" s="8" t="s">
        <v>57</v>
      </c>
      <c r="D88" s="42" t="s">
        <v>211</v>
      </c>
      <c r="E88" s="8"/>
      <c r="F88" s="25"/>
      <c r="G88" s="8"/>
      <c r="H88" s="8"/>
      <c r="I88" s="8"/>
      <c r="J88" s="8"/>
      <c r="K88" s="8">
        <v>2</v>
      </c>
      <c r="L88" s="8">
        <v>2.44</v>
      </c>
      <c r="M88" s="11">
        <f t="shared" si="39"/>
        <v>43180.68</v>
      </c>
      <c r="N88" s="8">
        <v>0.25</v>
      </c>
      <c r="O88" s="11">
        <f t="shared" si="65"/>
        <v>43180.68</v>
      </c>
      <c r="P88" s="11">
        <f t="shared" si="64"/>
        <v>10795.17</v>
      </c>
      <c r="Q88" s="11">
        <f t="shared" si="62"/>
        <v>1079.5170000000001</v>
      </c>
      <c r="R88" s="11">
        <f>SUM(17697*30)/100/4</f>
        <v>1327.2750000000001</v>
      </c>
      <c r="S88" s="8"/>
      <c r="T88" s="8"/>
      <c r="U88" s="11">
        <f t="shared" si="4"/>
        <v>13201.962</v>
      </c>
    </row>
    <row r="89" spans="2:21" ht="31.2">
      <c r="B89" s="8">
        <v>32</v>
      </c>
      <c r="C89" s="8" t="s">
        <v>83</v>
      </c>
      <c r="D89" s="7" t="s">
        <v>211</v>
      </c>
      <c r="E89" s="8"/>
      <c r="F89" s="25"/>
      <c r="G89" s="8"/>
      <c r="H89" s="8"/>
      <c r="I89" s="8"/>
      <c r="J89" s="8"/>
      <c r="K89" s="8">
        <v>2</v>
      </c>
      <c r="L89" s="8">
        <v>2.44</v>
      </c>
      <c r="M89" s="11">
        <f t="shared" si="39"/>
        <v>43180.68</v>
      </c>
      <c r="N89" s="8">
        <v>1</v>
      </c>
      <c r="O89" s="11">
        <f t="shared" si="65"/>
        <v>43180.68</v>
      </c>
      <c r="P89" s="11">
        <f t="shared" si="64"/>
        <v>43180.68</v>
      </c>
      <c r="Q89" s="11">
        <f t="shared" si="62"/>
        <v>4318.0680000000002</v>
      </c>
      <c r="R89" s="11">
        <f>SUM(17697*30)/100</f>
        <v>5309.1</v>
      </c>
      <c r="S89" s="8"/>
      <c r="T89" s="8"/>
      <c r="U89" s="11">
        <f t="shared" si="4"/>
        <v>52807.847999999998</v>
      </c>
    </row>
    <row r="90" spans="2:21" ht="31.2">
      <c r="B90" s="8"/>
      <c r="C90" s="8" t="s">
        <v>83</v>
      </c>
      <c r="D90" s="7" t="s">
        <v>211</v>
      </c>
      <c r="E90" s="8"/>
      <c r="F90" s="25"/>
      <c r="G90" s="8"/>
      <c r="H90" s="8"/>
      <c r="I90" s="8"/>
      <c r="J90" s="8"/>
      <c r="K90" s="8">
        <v>2</v>
      </c>
      <c r="L90" s="8">
        <v>2.44</v>
      </c>
      <c r="M90" s="11">
        <f t="shared" si="39"/>
        <v>43180.68</v>
      </c>
      <c r="N90" s="8">
        <v>0.25</v>
      </c>
      <c r="O90" s="11">
        <f t="shared" si="65"/>
        <v>43180.68</v>
      </c>
      <c r="P90" s="11">
        <f t="shared" si="64"/>
        <v>10795.17</v>
      </c>
      <c r="Q90" s="11">
        <f t="shared" si="62"/>
        <v>1079.5170000000001</v>
      </c>
      <c r="R90" s="11">
        <f>SUM(17697*30)/100/4</f>
        <v>1327.2750000000001</v>
      </c>
      <c r="S90" s="8"/>
      <c r="T90" s="8"/>
      <c r="U90" s="11">
        <f t="shared" si="4"/>
        <v>13201.962</v>
      </c>
    </row>
    <row r="91" spans="2:21" ht="31.2">
      <c r="B91" s="8">
        <v>33</v>
      </c>
      <c r="C91" s="8" t="s">
        <v>109</v>
      </c>
      <c r="D91" s="7" t="s">
        <v>211</v>
      </c>
      <c r="E91" s="8"/>
      <c r="F91" s="25"/>
      <c r="G91" s="8"/>
      <c r="H91" s="8"/>
      <c r="I91" s="8"/>
      <c r="J91" s="8"/>
      <c r="K91" s="8">
        <v>2</v>
      </c>
      <c r="L91" s="8">
        <v>2.44</v>
      </c>
      <c r="M91" s="11">
        <f t="shared" ref="M91:M94" si="66">SUM(L91*17697)</f>
        <v>43180.68</v>
      </c>
      <c r="N91" s="8">
        <v>1</v>
      </c>
      <c r="O91" s="11">
        <f t="shared" ref="O91:O94" si="67">SUM(M91*1)</f>
        <v>43180.68</v>
      </c>
      <c r="P91" s="11">
        <f t="shared" ref="P91:P96" si="68">SUM(N91*O91)</f>
        <v>43180.68</v>
      </c>
      <c r="Q91" s="11">
        <f t="shared" si="62"/>
        <v>4318.0680000000002</v>
      </c>
      <c r="R91" s="8">
        <v>5309</v>
      </c>
      <c r="S91" s="8"/>
      <c r="T91" s="8"/>
      <c r="U91" s="11">
        <f t="shared" si="4"/>
        <v>52807.748</v>
      </c>
    </row>
    <row r="92" spans="2:21" ht="31.2">
      <c r="B92" s="8"/>
      <c r="C92" s="8" t="s">
        <v>109</v>
      </c>
      <c r="D92" s="7" t="s">
        <v>211</v>
      </c>
      <c r="E92" s="8"/>
      <c r="F92" s="25"/>
      <c r="G92" s="8"/>
      <c r="H92" s="8"/>
      <c r="I92" s="8"/>
      <c r="J92" s="8"/>
      <c r="K92" s="8">
        <v>2</v>
      </c>
      <c r="L92" s="8">
        <v>2.44</v>
      </c>
      <c r="M92" s="11">
        <f t="shared" si="66"/>
        <v>43180.68</v>
      </c>
      <c r="N92" s="8">
        <v>0.25</v>
      </c>
      <c r="O92" s="11">
        <f t="shared" si="67"/>
        <v>43180.68</v>
      </c>
      <c r="P92" s="11">
        <f t="shared" si="68"/>
        <v>10795.17</v>
      </c>
      <c r="Q92" s="11">
        <f t="shared" si="62"/>
        <v>1079.5170000000001</v>
      </c>
      <c r="R92" s="11">
        <f>SUM(17697*30)/100/4</f>
        <v>1327.2750000000001</v>
      </c>
      <c r="S92" s="8"/>
      <c r="T92" s="8"/>
      <c r="U92" s="11">
        <f t="shared" si="4"/>
        <v>13201.962</v>
      </c>
    </row>
    <row r="93" spans="2:21" ht="15.6">
      <c r="B93" s="8">
        <v>34</v>
      </c>
      <c r="C93" s="8" t="s">
        <v>255</v>
      </c>
      <c r="D93" s="8" t="s">
        <v>198</v>
      </c>
      <c r="E93" s="8"/>
      <c r="F93" s="25"/>
      <c r="G93" s="8"/>
      <c r="H93" s="8"/>
      <c r="I93" s="8"/>
      <c r="J93" s="8"/>
      <c r="K93" s="8">
        <v>2</v>
      </c>
      <c r="L93" s="8">
        <v>2.44</v>
      </c>
      <c r="M93" s="11">
        <f t="shared" si="66"/>
        <v>43180.68</v>
      </c>
      <c r="N93" s="8">
        <v>0.5</v>
      </c>
      <c r="O93" s="11">
        <f t="shared" ref="O93" si="69">SUM(M93*1)</f>
        <v>43180.68</v>
      </c>
      <c r="P93" s="11">
        <f t="shared" ref="P93" si="70">SUM(N93*O93)</f>
        <v>21590.34</v>
      </c>
      <c r="Q93" s="11">
        <f t="shared" ref="Q93" si="71">SUM(P93*10%)</f>
        <v>2159.0340000000001</v>
      </c>
      <c r="R93" s="11"/>
      <c r="S93" s="8"/>
      <c r="T93" s="8"/>
      <c r="U93" s="11">
        <f t="shared" ref="U93" si="72">SUM(P93+Q93+R93+T93)</f>
        <v>23749.374</v>
      </c>
    </row>
    <row r="94" spans="2:21" ht="21" customHeight="1">
      <c r="B94" s="8">
        <v>35</v>
      </c>
      <c r="C94" s="8" t="s">
        <v>59</v>
      </c>
      <c r="D94" s="8" t="s">
        <v>198</v>
      </c>
      <c r="E94" s="13"/>
      <c r="F94" s="25"/>
      <c r="G94" s="8"/>
      <c r="H94" s="8"/>
      <c r="I94" s="8"/>
      <c r="J94" s="8"/>
      <c r="K94" s="8">
        <v>2</v>
      </c>
      <c r="L94" s="8">
        <v>2.44</v>
      </c>
      <c r="M94" s="11">
        <f t="shared" si="66"/>
        <v>43180.68</v>
      </c>
      <c r="N94" s="8">
        <v>0.5</v>
      </c>
      <c r="O94" s="11">
        <f t="shared" si="67"/>
        <v>43180.68</v>
      </c>
      <c r="P94" s="11">
        <f t="shared" si="68"/>
        <v>21590.34</v>
      </c>
      <c r="Q94" s="11">
        <v>0</v>
      </c>
      <c r="R94" s="8"/>
      <c r="S94" s="8"/>
      <c r="T94" s="8"/>
      <c r="U94" s="11">
        <f t="shared" si="4"/>
        <v>21590.34</v>
      </c>
    </row>
    <row r="95" spans="2:21" ht="19.8" customHeight="1">
      <c r="B95" s="8"/>
      <c r="C95" s="8" t="s">
        <v>59</v>
      </c>
      <c r="D95" s="8" t="s">
        <v>150</v>
      </c>
      <c r="E95" s="8"/>
      <c r="F95" s="25"/>
      <c r="G95" s="8"/>
      <c r="H95" s="8"/>
      <c r="I95" s="8"/>
      <c r="J95" s="8"/>
      <c r="K95" s="8">
        <v>1</v>
      </c>
      <c r="L95" s="8">
        <v>2.41</v>
      </c>
      <c r="M95" s="11">
        <f t="shared" ref="M95:M96" si="73">SUM(L95*17697)</f>
        <v>42649.770000000004</v>
      </c>
      <c r="N95" s="8">
        <v>1</v>
      </c>
      <c r="O95" s="11">
        <f t="shared" ref="O95:O96" si="74">SUM(M95*N95*1)</f>
        <v>42649.770000000004</v>
      </c>
      <c r="P95" s="11">
        <f t="shared" si="68"/>
        <v>42649.770000000004</v>
      </c>
      <c r="Q95" s="11">
        <f t="shared" ref="Q95:Q96" si="75">SUM(P95*10%)</f>
        <v>4264.9770000000008</v>
      </c>
      <c r="R95" s="8"/>
      <c r="S95" s="8"/>
      <c r="T95" s="8"/>
      <c r="U95" s="11">
        <f t="shared" si="4"/>
        <v>46914.747000000003</v>
      </c>
    </row>
    <row r="96" spans="2:21" ht="19.2" customHeight="1">
      <c r="B96" s="8">
        <v>36</v>
      </c>
      <c r="C96" s="8" t="s">
        <v>213</v>
      </c>
      <c r="D96" s="8" t="s">
        <v>150</v>
      </c>
      <c r="E96" s="8"/>
      <c r="F96" s="25"/>
      <c r="G96" s="8"/>
      <c r="H96" s="8"/>
      <c r="I96" s="8"/>
      <c r="J96" s="8"/>
      <c r="K96" s="8">
        <v>1</v>
      </c>
      <c r="L96" s="8">
        <v>2.41</v>
      </c>
      <c r="M96" s="11">
        <f t="shared" si="73"/>
        <v>42649.770000000004</v>
      </c>
      <c r="N96" s="8">
        <v>1</v>
      </c>
      <c r="O96" s="11">
        <f t="shared" si="74"/>
        <v>42649.770000000004</v>
      </c>
      <c r="P96" s="11">
        <f t="shared" si="68"/>
        <v>42649.770000000004</v>
      </c>
      <c r="Q96" s="11">
        <f t="shared" si="75"/>
        <v>4264.9770000000008</v>
      </c>
      <c r="R96" s="8"/>
      <c r="S96" s="8"/>
      <c r="T96" s="8"/>
      <c r="U96" s="11">
        <f t="shared" si="4"/>
        <v>46914.747000000003</v>
      </c>
    </row>
    <row r="97" spans="2:21" ht="18.600000000000001" customHeight="1">
      <c r="B97" s="8">
        <v>37</v>
      </c>
      <c r="C97" s="8" t="s">
        <v>58</v>
      </c>
      <c r="D97" s="8" t="s">
        <v>35</v>
      </c>
      <c r="E97" s="8"/>
      <c r="F97" s="25"/>
      <c r="G97" s="8"/>
      <c r="H97" s="8"/>
      <c r="I97" s="8"/>
      <c r="J97" s="8"/>
      <c r="K97" s="8">
        <v>1</v>
      </c>
      <c r="L97" s="8">
        <v>2.41</v>
      </c>
      <c r="M97" s="11">
        <f t="shared" si="39"/>
        <v>42649.770000000004</v>
      </c>
      <c r="N97" s="8">
        <v>1</v>
      </c>
      <c r="O97" s="11">
        <f t="shared" si="46"/>
        <v>42649.770000000004</v>
      </c>
      <c r="P97" s="11">
        <f t="shared" si="61"/>
        <v>42649.770000000004</v>
      </c>
      <c r="Q97" s="11">
        <f t="shared" si="62"/>
        <v>4264.9770000000008</v>
      </c>
      <c r="R97" s="8"/>
      <c r="S97" s="8"/>
      <c r="T97" s="8"/>
      <c r="U97" s="11">
        <f t="shared" si="4"/>
        <v>46914.747000000003</v>
      </c>
    </row>
    <row r="98" spans="2:21" ht="19.2" customHeight="1">
      <c r="B98" s="8">
        <v>38</v>
      </c>
      <c r="C98" s="8" t="s">
        <v>36</v>
      </c>
      <c r="D98" s="8" t="s">
        <v>35</v>
      </c>
      <c r="E98" s="8"/>
      <c r="F98" s="25"/>
      <c r="G98" s="8"/>
      <c r="H98" s="8"/>
      <c r="I98" s="8"/>
      <c r="J98" s="8"/>
      <c r="K98" s="8">
        <v>1</v>
      </c>
      <c r="L98" s="8">
        <v>2.41</v>
      </c>
      <c r="M98" s="11">
        <f t="shared" si="39"/>
        <v>42649.770000000004</v>
      </c>
      <c r="N98" s="8">
        <v>1</v>
      </c>
      <c r="O98" s="11">
        <f t="shared" si="46"/>
        <v>42649.770000000004</v>
      </c>
      <c r="P98" s="11">
        <f t="shared" si="61"/>
        <v>42649.770000000004</v>
      </c>
      <c r="Q98" s="11">
        <f t="shared" si="62"/>
        <v>4264.9770000000008</v>
      </c>
      <c r="R98" s="8"/>
      <c r="S98" s="8"/>
      <c r="T98" s="8"/>
      <c r="U98" s="11">
        <f t="shared" si="4"/>
        <v>46914.747000000003</v>
      </c>
    </row>
    <row r="99" spans="2:21" ht="15.6">
      <c r="B99" s="8">
        <v>39</v>
      </c>
      <c r="C99" s="8" t="s">
        <v>71</v>
      </c>
      <c r="D99" s="8" t="s">
        <v>37</v>
      </c>
      <c r="E99" s="8"/>
      <c r="F99" s="25"/>
      <c r="G99" s="8"/>
      <c r="H99" s="8"/>
      <c r="I99" s="8"/>
      <c r="J99" s="8"/>
      <c r="K99" s="8">
        <v>1</v>
      </c>
      <c r="L99" s="8">
        <v>2.41</v>
      </c>
      <c r="M99" s="11">
        <f t="shared" si="39"/>
        <v>42649.770000000004</v>
      </c>
      <c r="N99" s="8">
        <v>1</v>
      </c>
      <c r="O99" s="11">
        <f t="shared" si="46"/>
        <v>42649.770000000004</v>
      </c>
      <c r="P99" s="11">
        <f t="shared" si="61"/>
        <v>42649.770000000004</v>
      </c>
      <c r="Q99" s="11">
        <f t="shared" si="62"/>
        <v>4264.9770000000008</v>
      </c>
      <c r="R99" s="8"/>
      <c r="S99" s="8"/>
      <c r="T99" s="8">
        <v>6782</v>
      </c>
      <c r="U99" s="11">
        <f t="shared" si="4"/>
        <v>53696.747000000003</v>
      </c>
    </row>
    <row r="100" spans="2:21" ht="15.6">
      <c r="B100" s="8">
        <v>40</v>
      </c>
      <c r="C100" s="8" t="s">
        <v>38</v>
      </c>
      <c r="D100" s="8" t="s">
        <v>37</v>
      </c>
      <c r="E100" s="8"/>
      <c r="F100" s="25"/>
      <c r="G100" s="8"/>
      <c r="H100" s="8"/>
      <c r="I100" s="8"/>
      <c r="J100" s="8"/>
      <c r="K100" s="8">
        <v>1</v>
      </c>
      <c r="L100" s="8">
        <v>2.41</v>
      </c>
      <c r="M100" s="11">
        <f t="shared" si="39"/>
        <v>42649.770000000004</v>
      </c>
      <c r="N100" s="8">
        <v>1</v>
      </c>
      <c r="O100" s="11">
        <f t="shared" si="46"/>
        <v>42649.770000000004</v>
      </c>
      <c r="P100" s="11">
        <f t="shared" si="61"/>
        <v>42649.770000000004</v>
      </c>
      <c r="Q100" s="11">
        <f t="shared" si="62"/>
        <v>4264.9770000000008</v>
      </c>
      <c r="R100" s="8"/>
      <c r="S100" s="8"/>
      <c r="T100" s="8">
        <v>6782</v>
      </c>
      <c r="U100" s="11">
        <f t="shared" si="4"/>
        <v>53696.747000000003</v>
      </c>
    </row>
    <row r="101" spans="2:21" ht="16.2" thickBot="1">
      <c r="B101" s="43">
        <v>41</v>
      </c>
      <c r="C101" s="43" t="s">
        <v>39</v>
      </c>
      <c r="D101" s="43" t="s">
        <v>37</v>
      </c>
      <c r="E101" s="43"/>
      <c r="F101" s="59"/>
      <c r="G101" s="43"/>
      <c r="H101" s="43"/>
      <c r="I101" s="43"/>
      <c r="J101" s="43"/>
      <c r="K101" s="43">
        <v>1</v>
      </c>
      <c r="L101" s="43">
        <v>2.41</v>
      </c>
      <c r="M101" s="45">
        <f t="shared" si="39"/>
        <v>42649.770000000004</v>
      </c>
      <c r="N101" s="43">
        <v>1</v>
      </c>
      <c r="O101" s="45">
        <f t="shared" si="46"/>
        <v>42649.770000000004</v>
      </c>
      <c r="P101" s="45">
        <f t="shared" si="61"/>
        <v>42649.770000000004</v>
      </c>
      <c r="Q101" s="45">
        <f t="shared" si="62"/>
        <v>4264.9770000000008</v>
      </c>
      <c r="R101" s="43"/>
      <c r="S101" s="43"/>
      <c r="T101" s="43">
        <v>6782</v>
      </c>
      <c r="U101" s="45">
        <f t="shared" si="4"/>
        <v>53696.747000000003</v>
      </c>
    </row>
    <row r="102" spans="2:21" ht="16.2" thickBot="1">
      <c r="B102" s="64"/>
      <c r="C102" s="65" t="s">
        <v>87</v>
      </c>
      <c r="D102" s="56" t="s">
        <v>174</v>
      </c>
      <c r="E102" s="51"/>
      <c r="F102" s="60"/>
      <c r="G102" s="51"/>
      <c r="H102" s="51"/>
      <c r="I102" s="51"/>
      <c r="J102" s="51"/>
      <c r="K102" s="51"/>
      <c r="L102" s="51"/>
      <c r="M102" s="58">
        <f>SUM(M73:M101)</f>
        <v>1168002.0000000005</v>
      </c>
      <c r="N102" s="51">
        <f>SUM(N73:N101)</f>
        <v>21</v>
      </c>
      <c r="O102" s="51"/>
      <c r="P102" s="58">
        <f>SUM(P73:P101)</f>
        <v>908917.92</v>
      </c>
      <c r="Q102" s="58">
        <f>SUM(Q73:Q101)</f>
        <v>80096.621999999988</v>
      </c>
      <c r="R102" s="58">
        <f>SUM(R73:R101)</f>
        <v>26545.4</v>
      </c>
      <c r="S102" s="58"/>
      <c r="T102" s="58">
        <f>SUM(T73:T101)</f>
        <v>20346</v>
      </c>
      <c r="U102" s="55">
        <f>SUM(P102+Q102+R102+S102+T102)</f>
        <v>1035905.942</v>
      </c>
    </row>
    <row r="103" spans="2:21" ht="16.2" thickBot="1">
      <c r="B103" s="66"/>
      <c r="C103" s="67"/>
      <c r="D103" s="56" t="s">
        <v>175</v>
      </c>
      <c r="E103" s="51"/>
      <c r="F103" s="51"/>
      <c r="G103" s="51"/>
      <c r="H103" s="51"/>
      <c r="I103" s="51"/>
      <c r="J103" s="51"/>
      <c r="K103" s="51"/>
      <c r="L103" s="51"/>
      <c r="M103" s="58">
        <f>SUM(M72+M102)</f>
        <v>3337300.2600000007</v>
      </c>
      <c r="N103" s="83">
        <f>SUM(N72+N102)</f>
        <v>46.5</v>
      </c>
      <c r="O103" s="51"/>
      <c r="P103" s="58">
        <f t="shared" ref="P103:U103" si="76">SUM(P72+P102)</f>
        <v>2624925.2220000001</v>
      </c>
      <c r="Q103" s="58">
        <f t="shared" si="76"/>
        <v>221964.6225</v>
      </c>
      <c r="R103" s="58">
        <f t="shared" si="76"/>
        <v>26545.4</v>
      </c>
      <c r="S103" s="58">
        <f t="shared" si="76"/>
        <v>5309</v>
      </c>
      <c r="T103" s="58">
        <f t="shared" si="76"/>
        <v>20346</v>
      </c>
      <c r="U103" s="58">
        <f t="shared" si="76"/>
        <v>2899090.2445</v>
      </c>
    </row>
    <row r="104" spans="2:21" ht="15" customHeight="1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2:21" ht="11.25" hidden="1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2:21" ht="18.75" customHeight="1">
      <c r="B106" s="5"/>
      <c r="C106" s="5"/>
      <c r="D106" s="5"/>
      <c r="E106" s="5"/>
      <c r="F106" s="4" t="s">
        <v>75</v>
      </c>
      <c r="G106" s="4" t="s">
        <v>100</v>
      </c>
      <c r="H106" s="4"/>
      <c r="I106" s="4"/>
      <c r="J106" s="4"/>
      <c r="K106" s="4"/>
      <c r="L106" s="4"/>
      <c r="M106" s="4" t="s">
        <v>98</v>
      </c>
      <c r="N106" s="4"/>
      <c r="O106" s="4"/>
      <c r="P106" s="4"/>
      <c r="Q106" s="4"/>
      <c r="R106" s="4"/>
      <c r="S106" s="4"/>
      <c r="T106" s="5"/>
      <c r="U106" s="5"/>
    </row>
    <row r="107" spans="2:21" ht="21.75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4" t="s">
        <v>148</v>
      </c>
      <c r="N107" s="4"/>
      <c r="O107" s="4"/>
      <c r="P107" s="4"/>
      <c r="Q107" s="4"/>
      <c r="R107" s="5"/>
      <c r="S107" s="5"/>
      <c r="T107" s="5"/>
      <c r="U107" s="5"/>
    </row>
    <row r="108" spans="2:21" ht="9" customHeight="1">
      <c r="B108" s="4" t="s">
        <v>74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2:21" ht="9" customHeight="1">
      <c r="B109" s="4" t="s">
        <v>47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2:21" ht="19.5" customHeight="1">
      <c r="B110" s="5"/>
      <c r="C110" s="4" t="s">
        <v>276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2:21" ht="15.6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2:21" ht="15.6">
      <c r="B112" s="5"/>
      <c r="C112" s="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2:21" ht="15.6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2:21" ht="15.6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</sheetData>
  <mergeCells count="13">
    <mergeCell ref="G13:G16"/>
    <mergeCell ref="B13:B16"/>
    <mergeCell ref="C13:C16"/>
    <mergeCell ref="D13:D16"/>
    <mergeCell ref="E13:E16"/>
    <mergeCell ref="F13:F16"/>
    <mergeCell ref="U13:U16"/>
    <mergeCell ref="H13:H16"/>
    <mergeCell ref="I13:I16"/>
    <mergeCell ref="J13:J16"/>
    <mergeCell ref="L13:L16"/>
    <mergeCell ref="M13:M16"/>
    <mergeCell ref="N13:N16"/>
  </mergeCells>
  <pageMargins left="7.874015748031496E-2" right="0.19685039370078741" top="0.59055118110236227" bottom="0.39370078740157483" header="0" footer="0"/>
  <pageSetup paperSize="9" scale="6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19"/>
  <sheetViews>
    <sheetView zoomScale="80" zoomScaleNormal="80" workbookViewId="0">
      <selection activeCell="C66" sqref="C66"/>
    </sheetView>
  </sheetViews>
  <sheetFormatPr defaultRowHeight="14.4"/>
  <cols>
    <col min="1" max="1" width="2.88671875" customWidth="1"/>
    <col min="2" max="2" width="3.44140625" customWidth="1"/>
    <col min="3" max="3" width="16" customWidth="1"/>
    <col min="4" max="4" width="14.44140625" customWidth="1"/>
    <col min="5" max="5" width="6.6640625" customWidth="1"/>
    <col min="6" max="6" width="24.109375" customWidth="1"/>
    <col min="7" max="7" width="8.6640625" customWidth="1"/>
    <col min="8" max="8" width="6.109375" customWidth="1"/>
    <col min="9" max="9" width="5.21875" customWidth="1"/>
    <col min="10" max="11" width="5" customWidth="1"/>
    <col min="12" max="12" width="7.109375" customWidth="1"/>
    <col min="13" max="13" width="11.77734375" customWidth="1"/>
    <col min="14" max="14" width="7.33203125" customWidth="1"/>
    <col min="15" max="15" width="9.6640625" customWidth="1"/>
    <col min="16" max="16" width="12.44140625" customWidth="1"/>
    <col min="17" max="17" width="10.44140625" customWidth="1"/>
    <col min="18" max="18" width="9.33203125" customWidth="1"/>
    <col min="19" max="19" width="7.109375" customWidth="1"/>
    <col min="20" max="20" width="8.44140625" customWidth="1"/>
    <col min="21" max="21" width="11.21875" customWidth="1"/>
    <col min="22" max="22" width="4.77734375" customWidth="1"/>
    <col min="23" max="23" width="9.44140625" customWidth="1"/>
    <col min="24" max="24" width="10.6640625" customWidth="1"/>
    <col min="25" max="25" width="6.6640625" customWidth="1"/>
    <col min="26" max="26" width="6.88671875" customWidth="1"/>
  </cols>
  <sheetData>
    <row r="1" spans="1:27" ht="16.2" customHeight="1">
      <c r="A1" s="5"/>
      <c r="B1" s="1" t="s">
        <v>0</v>
      </c>
      <c r="C1" s="1" t="s">
        <v>159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 t="s">
        <v>158</v>
      </c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spans="1:27" ht="15" customHeight="1">
      <c r="A2" s="5"/>
      <c r="B2" s="1"/>
      <c r="C2" s="3" t="s">
        <v>60</v>
      </c>
      <c r="D2" s="5"/>
      <c r="E2" s="5"/>
      <c r="F2" s="5"/>
      <c r="G2" s="4"/>
      <c r="H2" s="5"/>
      <c r="I2" s="5"/>
      <c r="J2" s="5"/>
      <c r="K2" s="5"/>
      <c r="L2" s="5"/>
      <c r="M2" s="5"/>
      <c r="N2" s="5"/>
      <c r="O2" s="4" t="s">
        <v>51</v>
      </c>
      <c r="P2" s="4" t="s">
        <v>264</v>
      </c>
      <c r="Q2" s="4"/>
      <c r="R2" s="4"/>
      <c r="S2" s="4"/>
      <c r="T2" s="4"/>
      <c r="U2" s="4"/>
      <c r="V2" s="5"/>
      <c r="W2" s="5"/>
      <c r="X2" s="5"/>
      <c r="Y2" s="5"/>
      <c r="Z2" s="5"/>
    </row>
    <row r="3" spans="1:27" ht="15.6" customHeight="1">
      <c r="A3" s="5"/>
      <c r="B3" s="1"/>
      <c r="C3" s="3" t="s">
        <v>85</v>
      </c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4" t="s">
        <v>265</v>
      </c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spans="1:27" ht="15.6">
      <c r="A4" s="5"/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4" t="s">
        <v>266</v>
      </c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 spans="1:27" ht="15.6">
      <c r="A5" s="5"/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 t="s">
        <v>267</v>
      </c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 spans="1:27" ht="15.6">
      <c r="A6" s="5"/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160</v>
      </c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spans="1:27" ht="15.6" hidden="1">
      <c r="A7" s="5"/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 ht="13.5" customHeight="1">
      <c r="A8" s="5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12.75" customHeight="1">
      <c r="A9" s="5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 ht="14.25" customHeight="1">
      <c r="A10" s="5"/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0.399999999999999" customHeight="1">
      <c r="A11" s="5"/>
      <c r="B11" s="2"/>
      <c r="C11" s="5"/>
      <c r="D11" s="5"/>
      <c r="E11" s="4" t="s">
        <v>237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17.25" customHeight="1">
      <c r="A12" s="5"/>
      <c r="B12" s="2" t="s">
        <v>2</v>
      </c>
      <c r="C12" s="5"/>
      <c r="D12" s="5"/>
      <c r="E12" s="4"/>
      <c r="F12" s="4" t="s">
        <v>243</v>
      </c>
      <c r="G12" s="4"/>
      <c r="H12" s="4"/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 ht="22.5" customHeight="1">
      <c r="A13" s="5"/>
      <c r="B13" s="160"/>
      <c r="C13" s="160" t="s">
        <v>3</v>
      </c>
      <c r="D13" s="160" t="s">
        <v>4</v>
      </c>
      <c r="E13" s="160" t="s">
        <v>54</v>
      </c>
      <c r="F13" s="160" t="s">
        <v>5</v>
      </c>
      <c r="G13" s="160" t="s">
        <v>236</v>
      </c>
      <c r="H13" s="160" t="s">
        <v>6</v>
      </c>
      <c r="I13" s="163" t="s">
        <v>88</v>
      </c>
      <c r="J13" s="163" t="s">
        <v>89</v>
      </c>
      <c r="K13" s="84"/>
      <c r="L13" s="160" t="s">
        <v>7</v>
      </c>
      <c r="M13" s="160" t="s">
        <v>8</v>
      </c>
      <c r="N13" s="160" t="s">
        <v>81</v>
      </c>
      <c r="O13" s="15" t="s">
        <v>9</v>
      </c>
      <c r="P13" s="15" t="s">
        <v>67</v>
      </c>
      <c r="Q13" s="15" t="s">
        <v>65</v>
      </c>
      <c r="R13" s="15" t="s">
        <v>69</v>
      </c>
      <c r="S13" s="15" t="s">
        <v>14</v>
      </c>
      <c r="T13" s="15" t="s">
        <v>14</v>
      </c>
      <c r="U13" s="159" t="s">
        <v>16</v>
      </c>
      <c r="V13" s="5"/>
      <c r="W13" s="85"/>
      <c r="X13" s="85"/>
      <c r="Y13" s="85"/>
      <c r="Z13" s="85"/>
      <c r="AA13" s="75"/>
    </row>
    <row r="14" spans="1:27" ht="13.5" customHeight="1">
      <c r="A14" s="5"/>
      <c r="B14" s="161"/>
      <c r="C14" s="161"/>
      <c r="D14" s="161"/>
      <c r="E14" s="161"/>
      <c r="F14" s="161"/>
      <c r="G14" s="161"/>
      <c r="H14" s="161"/>
      <c r="I14" s="164"/>
      <c r="J14" s="164"/>
      <c r="K14" s="86"/>
      <c r="L14" s="161"/>
      <c r="M14" s="161"/>
      <c r="N14" s="161"/>
      <c r="O14" s="15" t="s">
        <v>10</v>
      </c>
      <c r="P14" s="15" t="s">
        <v>11</v>
      </c>
      <c r="Q14" s="15" t="s">
        <v>66</v>
      </c>
      <c r="R14" s="15" t="s">
        <v>70</v>
      </c>
      <c r="S14" s="15" t="s">
        <v>178</v>
      </c>
      <c r="T14" s="15" t="s">
        <v>15</v>
      </c>
      <c r="U14" s="159"/>
      <c r="V14" s="5"/>
      <c r="W14" s="85"/>
      <c r="X14" s="85"/>
      <c r="Y14" s="85"/>
      <c r="Z14" s="85"/>
      <c r="AA14" s="75"/>
    </row>
    <row r="15" spans="1:27" ht="30" customHeight="1">
      <c r="A15" s="5"/>
      <c r="B15" s="161"/>
      <c r="C15" s="161"/>
      <c r="D15" s="161"/>
      <c r="E15" s="161"/>
      <c r="F15" s="161"/>
      <c r="G15" s="161"/>
      <c r="H15" s="161"/>
      <c r="I15" s="164"/>
      <c r="J15" s="164"/>
      <c r="K15" s="86" t="s">
        <v>176</v>
      </c>
      <c r="L15" s="161"/>
      <c r="M15" s="161"/>
      <c r="N15" s="161"/>
      <c r="O15" s="15"/>
      <c r="P15" s="15" t="s">
        <v>12</v>
      </c>
      <c r="Q15" s="15" t="s">
        <v>13</v>
      </c>
      <c r="R15" s="15" t="s">
        <v>13</v>
      </c>
      <c r="S15" s="15" t="s">
        <v>177</v>
      </c>
      <c r="T15" s="15"/>
      <c r="U15" s="159"/>
      <c r="V15" s="5"/>
      <c r="W15" s="85"/>
      <c r="X15" s="87" t="s">
        <v>270</v>
      </c>
      <c r="Y15" s="85"/>
      <c r="Z15" s="85"/>
      <c r="AA15" s="76" t="s">
        <v>269</v>
      </c>
    </row>
    <row r="16" spans="1:27" ht="15" customHeight="1">
      <c r="A16" s="5"/>
      <c r="B16" s="162"/>
      <c r="C16" s="162"/>
      <c r="D16" s="162"/>
      <c r="E16" s="162"/>
      <c r="F16" s="162"/>
      <c r="G16" s="162"/>
      <c r="H16" s="162"/>
      <c r="I16" s="165"/>
      <c r="J16" s="165"/>
      <c r="K16" s="88"/>
      <c r="L16" s="162"/>
      <c r="M16" s="162"/>
      <c r="N16" s="162"/>
      <c r="O16" s="15"/>
      <c r="P16" s="15" t="s">
        <v>68</v>
      </c>
      <c r="Q16" s="89">
        <v>0.1</v>
      </c>
      <c r="R16" s="89">
        <v>0.3</v>
      </c>
      <c r="S16" s="89"/>
      <c r="T16" s="15"/>
      <c r="U16" s="159"/>
      <c r="V16" s="5"/>
      <c r="W16" s="85"/>
      <c r="X16" s="85"/>
      <c r="Y16" s="85"/>
      <c r="Z16" s="85"/>
      <c r="AA16" s="75"/>
    </row>
    <row r="17" spans="1:27" ht="31.2" hidden="1" customHeight="1">
      <c r="A17" s="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1"/>
      <c r="N17" s="8"/>
      <c r="O17" s="11"/>
      <c r="P17" s="11"/>
      <c r="Q17" s="11"/>
      <c r="R17" s="8"/>
      <c r="S17" s="8"/>
      <c r="T17" s="8"/>
      <c r="U17" s="11">
        <f>SUM(P17+Q17+R17+S17+T17)</f>
        <v>0</v>
      </c>
      <c r="V17" s="5"/>
      <c r="W17" s="85"/>
      <c r="X17" s="85"/>
      <c r="Y17" s="85"/>
      <c r="Z17" s="85"/>
      <c r="AA17" s="75"/>
    </row>
    <row r="18" spans="1:27" ht="31.2" hidden="1" customHeight="1">
      <c r="A18" s="5"/>
      <c r="B18" s="8"/>
      <c r="C18" s="8"/>
      <c r="D18" s="8"/>
      <c r="E18" s="8"/>
      <c r="F18" s="8"/>
      <c r="G18" s="8"/>
      <c r="H18" s="8"/>
      <c r="I18" s="8"/>
      <c r="J18" s="16"/>
      <c r="K18" s="16"/>
      <c r="L18" s="8"/>
      <c r="M18" s="11"/>
      <c r="N18" s="8"/>
      <c r="O18" s="11"/>
      <c r="P18" s="11"/>
      <c r="Q18" s="11"/>
      <c r="R18" s="8"/>
      <c r="S18" s="8"/>
      <c r="T18" s="8"/>
      <c r="U18" s="11">
        <f t="shared" ref="U18:U106" si="0">SUM(P18+Q18+R18+T18)</f>
        <v>0</v>
      </c>
      <c r="V18" s="5"/>
      <c r="W18" s="85"/>
      <c r="X18" s="85"/>
      <c r="Y18" s="85"/>
      <c r="Z18" s="85"/>
      <c r="AA18" s="75"/>
    </row>
    <row r="19" spans="1:27" ht="32.4" hidden="1" customHeight="1">
      <c r="A19" s="5"/>
      <c r="B19" s="8"/>
      <c r="C19" s="8"/>
      <c r="D19" s="8"/>
      <c r="E19" s="8"/>
      <c r="F19" s="8"/>
      <c r="G19" s="8"/>
      <c r="H19" s="8"/>
      <c r="I19" s="8"/>
      <c r="J19" s="16"/>
      <c r="K19" s="16"/>
      <c r="L19" s="8"/>
      <c r="M19" s="11"/>
      <c r="N19" s="8"/>
      <c r="O19" s="11"/>
      <c r="P19" s="11"/>
      <c r="Q19" s="11"/>
      <c r="R19" s="8"/>
      <c r="S19" s="8"/>
      <c r="T19" s="8"/>
      <c r="U19" s="11">
        <f t="shared" si="0"/>
        <v>0</v>
      </c>
      <c r="V19" s="5"/>
      <c r="W19" s="85"/>
      <c r="X19" s="85"/>
      <c r="Y19" s="85"/>
      <c r="Z19" s="85"/>
      <c r="AA19" s="75"/>
    </row>
    <row r="20" spans="1:27" ht="31.2" hidden="1" customHeight="1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  <c r="N20" s="8"/>
      <c r="O20" s="11"/>
      <c r="P20" s="11"/>
      <c r="Q20" s="11"/>
      <c r="R20" s="8"/>
      <c r="S20" s="8"/>
      <c r="T20" s="8"/>
      <c r="U20" s="11">
        <f t="shared" si="0"/>
        <v>0</v>
      </c>
      <c r="V20" s="5"/>
      <c r="W20" s="85"/>
      <c r="X20" s="85"/>
      <c r="Y20" s="85"/>
      <c r="Z20" s="85"/>
      <c r="AA20" s="75"/>
    </row>
    <row r="21" spans="1:27" ht="31.8" hidden="1" customHeight="1">
      <c r="A21" s="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1"/>
      <c r="N21" s="8"/>
      <c r="O21" s="11"/>
      <c r="P21" s="11"/>
      <c r="Q21" s="11"/>
      <c r="R21" s="8"/>
      <c r="S21" s="8"/>
      <c r="T21" s="8"/>
      <c r="U21" s="11">
        <f t="shared" si="0"/>
        <v>0</v>
      </c>
      <c r="V21" s="5"/>
      <c r="W21" s="85"/>
      <c r="X21" s="85"/>
      <c r="Y21" s="85"/>
      <c r="Z21" s="85"/>
      <c r="AA21" s="75"/>
    </row>
    <row r="22" spans="1:27" ht="33" hidden="1" customHeight="1">
      <c r="A22" s="5"/>
      <c r="B22" s="8"/>
      <c r="C22" s="8"/>
      <c r="D22" s="8"/>
      <c r="E22" s="8"/>
      <c r="F22" s="16"/>
      <c r="G22" s="8"/>
      <c r="H22" s="8"/>
      <c r="I22" s="8"/>
      <c r="J22" s="8"/>
      <c r="K22" s="8"/>
      <c r="L22" s="8"/>
      <c r="M22" s="11"/>
      <c r="N22" s="8"/>
      <c r="O22" s="11"/>
      <c r="P22" s="11"/>
      <c r="Q22" s="11"/>
      <c r="R22" s="8"/>
      <c r="S22" s="8"/>
      <c r="T22" s="8"/>
      <c r="U22" s="11">
        <f t="shared" si="0"/>
        <v>0</v>
      </c>
      <c r="V22" s="5"/>
      <c r="W22" s="85"/>
      <c r="X22" s="85"/>
      <c r="Y22" s="85"/>
      <c r="Z22" s="85"/>
      <c r="AA22" s="75"/>
    </row>
    <row r="23" spans="1:27" ht="15.6" hidden="1" customHeight="1">
      <c r="A23" s="5"/>
      <c r="B23" s="13"/>
      <c r="C23" s="13"/>
      <c r="D23" s="13"/>
      <c r="E23" s="13"/>
      <c r="F23" s="90"/>
      <c r="G23" s="13"/>
      <c r="H23" s="13"/>
      <c r="I23" s="13"/>
      <c r="J23" s="13"/>
      <c r="K23" s="13"/>
      <c r="L23" s="13"/>
      <c r="M23" s="14"/>
      <c r="N23" s="13"/>
      <c r="O23" s="13"/>
      <c r="P23" s="14"/>
      <c r="Q23" s="14"/>
      <c r="R23" s="13"/>
      <c r="S23" s="14"/>
      <c r="T23" s="13"/>
      <c r="U23" s="14">
        <f>SUM(P23+Q23+R23+S23+T23)</f>
        <v>0</v>
      </c>
      <c r="V23" s="5"/>
      <c r="W23" s="85"/>
      <c r="X23" s="85"/>
      <c r="Y23" s="85"/>
      <c r="Z23" s="85"/>
      <c r="AA23" s="75"/>
    </row>
    <row r="24" spans="1:27" ht="54" hidden="1" customHeight="1">
      <c r="A24" s="5"/>
      <c r="B24" s="13"/>
      <c r="C24" s="8"/>
      <c r="D24" s="8"/>
      <c r="E24" s="8"/>
      <c r="F24" s="8"/>
      <c r="G24" s="8"/>
      <c r="H24" s="8"/>
      <c r="I24" s="8"/>
      <c r="J24" s="8"/>
      <c r="K24" s="8"/>
      <c r="L24" s="8"/>
      <c r="M24" s="11"/>
      <c r="N24" s="8"/>
      <c r="O24" s="11"/>
      <c r="P24" s="11"/>
      <c r="Q24" s="11"/>
      <c r="R24" s="8"/>
      <c r="S24" s="8"/>
      <c r="T24" s="8"/>
      <c r="U24" s="11"/>
      <c r="V24" s="5"/>
      <c r="W24" s="85"/>
      <c r="X24" s="85"/>
      <c r="Y24" s="85"/>
      <c r="Z24" s="85"/>
      <c r="AA24" s="75"/>
    </row>
    <row r="25" spans="1:27" ht="15.6" hidden="1" customHeight="1">
      <c r="A25" s="5"/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  <c r="N25" s="8"/>
      <c r="O25" s="11"/>
      <c r="P25" s="11"/>
      <c r="Q25" s="11"/>
      <c r="R25" s="8"/>
      <c r="S25" s="8"/>
      <c r="T25" s="8"/>
      <c r="U25" s="11"/>
      <c r="V25" s="5"/>
      <c r="W25" s="85"/>
      <c r="X25" s="85"/>
      <c r="Y25" s="85"/>
      <c r="Z25" s="85"/>
      <c r="AA25" s="75"/>
    </row>
    <row r="26" spans="1:27" ht="46.2" customHeight="1">
      <c r="A26" s="5"/>
      <c r="B26" s="8">
        <v>1</v>
      </c>
      <c r="C26" s="8" t="s">
        <v>206</v>
      </c>
      <c r="D26" s="8" t="s">
        <v>30</v>
      </c>
      <c r="E26" s="8" t="s">
        <v>19</v>
      </c>
      <c r="F26" s="8" t="s">
        <v>241</v>
      </c>
      <c r="G26" s="8" t="s">
        <v>260</v>
      </c>
      <c r="H26" s="13"/>
      <c r="I26" s="8" t="s">
        <v>95</v>
      </c>
      <c r="J26" s="8">
        <v>2</v>
      </c>
      <c r="K26" s="8"/>
      <c r="L26" s="8">
        <v>3.34</v>
      </c>
      <c r="M26" s="11">
        <f t="shared" ref="M26:M27" si="1">SUM(L26*17697)</f>
        <v>59107.979999999996</v>
      </c>
      <c r="N26" s="8">
        <v>0.4</v>
      </c>
      <c r="O26" s="11">
        <f>SUM(M26*1)</f>
        <v>59107.979999999996</v>
      </c>
      <c r="P26" s="11">
        <f t="shared" ref="P26" si="2">SUM(N26*O26)</f>
        <v>23643.191999999999</v>
      </c>
      <c r="Q26" s="11">
        <v>0</v>
      </c>
      <c r="R26" s="13"/>
      <c r="S26" s="13"/>
      <c r="T26" s="13"/>
      <c r="U26" s="11">
        <f t="shared" ref="U26:U28" si="3">SUM(P26+Q26+R26+T26)</f>
        <v>23643.191999999999</v>
      </c>
      <c r="V26" s="5"/>
      <c r="W26" s="91">
        <v>22793.736000000004</v>
      </c>
      <c r="X26" s="92">
        <f>W26-U26</f>
        <v>-849.45599999999467</v>
      </c>
      <c r="Y26" s="91"/>
      <c r="Z26" s="91">
        <v>3.22</v>
      </c>
      <c r="AA26" s="77">
        <f>Z26-L26</f>
        <v>-0.11999999999999966</v>
      </c>
    </row>
    <row r="27" spans="1:27" ht="55.8" customHeight="1">
      <c r="A27" s="5"/>
      <c r="B27" s="13"/>
      <c r="C27" s="8" t="s">
        <v>206</v>
      </c>
      <c r="D27" s="8" t="s">
        <v>166</v>
      </c>
      <c r="E27" s="8" t="s">
        <v>19</v>
      </c>
      <c r="F27" s="8" t="s">
        <v>241</v>
      </c>
      <c r="G27" s="8" t="s">
        <v>260</v>
      </c>
      <c r="H27" s="8"/>
      <c r="I27" s="8" t="s">
        <v>95</v>
      </c>
      <c r="J27" s="8">
        <v>2</v>
      </c>
      <c r="K27" s="8"/>
      <c r="L27" s="8">
        <v>3.34</v>
      </c>
      <c r="M27" s="11">
        <f t="shared" si="1"/>
        <v>59107.979999999996</v>
      </c>
      <c r="N27" s="8">
        <v>1</v>
      </c>
      <c r="O27" s="11">
        <f t="shared" ref="O27" si="4">SUM(M27*N27*1)</f>
        <v>59107.979999999996</v>
      </c>
      <c r="P27" s="11">
        <f t="shared" ref="P27" si="5">SUM(N27*O27)</f>
        <v>59107.979999999996</v>
      </c>
      <c r="Q27" s="11">
        <f t="shared" ref="Q27" si="6">SUM(P27*10%)</f>
        <v>5910.7979999999998</v>
      </c>
      <c r="R27" s="8"/>
      <c r="S27" s="8"/>
      <c r="T27" s="8"/>
      <c r="U27" s="11">
        <f t="shared" si="3"/>
        <v>65018.777999999998</v>
      </c>
      <c r="V27" s="5"/>
      <c r="W27" s="91">
        <v>62682.774000000005</v>
      </c>
      <c r="X27" s="92">
        <f t="shared" ref="X27:X90" si="7">W27-U27</f>
        <v>-2336.0039999999935</v>
      </c>
      <c r="Y27" s="91"/>
      <c r="Z27" s="91">
        <v>3.22</v>
      </c>
      <c r="AA27" s="77">
        <f t="shared" ref="AA27:AA90" si="8">Z27-L27</f>
        <v>-0.11999999999999966</v>
      </c>
    </row>
    <row r="28" spans="1:27" ht="39" hidden="1" customHeight="1">
      <c r="A28" s="5"/>
      <c r="B28" s="13"/>
      <c r="C28" s="8"/>
      <c r="D28" s="8"/>
      <c r="E28" s="8"/>
      <c r="F28" s="8"/>
      <c r="G28" s="13"/>
      <c r="H28" s="13"/>
      <c r="I28" s="8"/>
      <c r="J28" s="8"/>
      <c r="K28" s="8"/>
      <c r="L28" s="8"/>
      <c r="M28" s="11"/>
      <c r="N28" s="13"/>
      <c r="O28" s="11"/>
      <c r="P28" s="11"/>
      <c r="Q28" s="14"/>
      <c r="R28" s="13"/>
      <c r="S28" s="13"/>
      <c r="T28" s="13"/>
      <c r="U28" s="11">
        <f t="shared" si="3"/>
        <v>0</v>
      </c>
      <c r="V28" s="5"/>
      <c r="W28" s="91">
        <v>0</v>
      </c>
      <c r="X28" s="92">
        <f t="shared" si="7"/>
        <v>0</v>
      </c>
      <c r="Y28" s="91"/>
      <c r="Z28" s="91"/>
      <c r="AA28" s="77">
        <f t="shared" si="8"/>
        <v>0</v>
      </c>
    </row>
    <row r="29" spans="1:27" ht="15.6" hidden="1" customHeight="1">
      <c r="A29" s="5"/>
      <c r="B29" s="8"/>
      <c r="C29" s="8"/>
      <c r="D29" s="8"/>
      <c r="E29" s="8"/>
      <c r="F29" s="8"/>
      <c r="G29" s="13"/>
      <c r="H29" s="8"/>
      <c r="I29" s="8"/>
      <c r="J29" s="8"/>
      <c r="K29" s="8"/>
      <c r="L29" s="8"/>
      <c r="M29" s="11"/>
      <c r="N29" s="13"/>
      <c r="O29" s="11"/>
      <c r="P29" s="11"/>
      <c r="Q29" s="11"/>
      <c r="R29" s="8"/>
      <c r="S29" s="8"/>
      <c r="T29" s="8"/>
      <c r="U29" s="11"/>
      <c r="V29" s="5"/>
      <c r="W29" s="91"/>
      <c r="X29" s="92">
        <f t="shared" si="7"/>
        <v>0</v>
      </c>
      <c r="Y29" s="91"/>
      <c r="Z29" s="91"/>
      <c r="AA29" s="77">
        <f t="shared" si="8"/>
        <v>0</v>
      </c>
    </row>
    <row r="30" spans="1:27" ht="15.6" hidden="1" customHeight="1">
      <c r="A30" s="5"/>
      <c r="B30" s="8"/>
      <c r="C30" s="8"/>
      <c r="D30" s="8"/>
      <c r="E30" s="8"/>
      <c r="F30" s="8"/>
      <c r="G30" s="13"/>
      <c r="H30" s="8"/>
      <c r="I30" s="8"/>
      <c r="J30" s="8"/>
      <c r="K30" s="8"/>
      <c r="L30" s="8"/>
      <c r="M30" s="11"/>
      <c r="N30" s="13"/>
      <c r="O30" s="11"/>
      <c r="P30" s="11"/>
      <c r="Q30" s="11"/>
      <c r="R30" s="8"/>
      <c r="S30" s="8"/>
      <c r="T30" s="8"/>
      <c r="U30" s="11"/>
      <c r="V30" s="5"/>
      <c r="W30" s="91"/>
      <c r="X30" s="92">
        <f t="shared" si="7"/>
        <v>0</v>
      </c>
      <c r="Y30" s="91"/>
      <c r="Z30" s="91"/>
      <c r="AA30" s="77">
        <f t="shared" si="8"/>
        <v>0</v>
      </c>
    </row>
    <row r="31" spans="1:27" ht="15.6" hidden="1" customHeight="1">
      <c r="A31" s="5"/>
      <c r="B31" s="8"/>
      <c r="C31" s="8"/>
      <c r="D31" s="8"/>
      <c r="E31" s="8"/>
      <c r="F31" s="8"/>
      <c r="G31" s="13"/>
      <c r="H31" s="8"/>
      <c r="I31" s="8"/>
      <c r="J31" s="8"/>
      <c r="K31" s="8"/>
      <c r="L31" s="8"/>
      <c r="M31" s="11"/>
      <c r="N31" s="13"/>
      <c r="O31" s="11"/>
      <c r="P31" s="11"/>
      <c r="Q31" s="11"/>
      <c r="R31" s="8"/>
      <c r="S31" s="8"/>
      <c r="T31" s="8"/>
      <c r="U31" s="11"/>
      <c r="V31" s="5"/>
      <c r="W31" s="91"/>
      <c r="X31" s="92">
        <f t="shared" si="7"/>
        <v>0</v>
      </c>
      <c r="Y31" s="91"/>
      <c r="Z31" s="91"/>
      <c r="AA31" s="77">
        <f t="shared" si="8"/>
        <v>0</v>
      </c>
    </row>
    <row r="32" spans="1:27" ht="15.6" hidden="1" customHeight="1">
      <c r="A32" s="5"/>
      <c r="B32" s="8"/>
      <c r="C32" s="8"/>
      <c r="D32" s="8"/>
      <c r="E32" s="8"/>
      <c r="F32" s="8"/>
      <c r="G32" s="13"/>
      <c r="H32" s="8"/>
      <c r="I32" s="8"/>
      <c r="J32" s="8"/>
      <c r="K32" s="8"/>
      <c r="L32" s="8"/>
      <c r="M32" s="11"/>
      <c r="N32" s="13"/>
      <c r="O32" s="11"/>
      <c r="P32" s="11"/>
      <c r="Q32" s="11"/>
      <c r="R32" s="8"/>
      <c r="S32" s="8"/>
      <c r="T32" s="8"/>
      <c r="U32" s="11"/>
      <c r="V32" s="5"/>
      <c r="W32" s="91"/>
      <c r="X32" s="92">
        <f t="shared" si="7"/>
        <v>0</v>
      </c>
      <c r="Y32" s="91"/>
      <c r="Z32" s="91"/>
      <c r="AA32" s="77">
        <f t="shared" si="8"/>
        <v>0</v>
      </c>
    </row>
    <row r="33" spans="1:27" ht="15.6" hidden="1" customHeight="1">
      <c r="A33" s="5"/>
      <c r="B33" s="8"/>
      <c r="C33" s="8"/>
      <c r="D33" s="8"/>
      <c r="E33" s="8"/>
      <c r="F33" s="8"/>
      <c r="G33" s="13"/>
      <c r="H33" s="8"/>
      <c r="I33" s="8"/>
      <c r="J33" s="8"/>
      <c r="K33" s="8"/>
      <c r="L33" s="8"/>
      <c r="M33" s="11"/>
      <c r="N33" s="13"/>
      <c r="O33" s="11"/>
      <c r="P33" s="11"/>
      <c r="Q33" s="11"/>
      <c r="R33" s="8"/>
      <c r="S33" s="8"/>
      <c r="T33" s="8"/>
      <c r="U33" s="11"/>
      <c r="V33" s="5"/>
      <c r="W33" s="91"/>
      <c r="X33" s="92">
        <f t="shared" si="7"/>
        <v>0</v>
      </c>
      <c r="Y33" s="91"/>
      <c r="Z33" s="91"/>
      <c r="AA33" s="77">
        <f t="shared" si="8"/>
        <v>0</v>
      </c>
    </row>
    <row r="34" spans="1:27" ht="15.6" hidden="1" customHeight="1">
      <c r="A34" s="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1"/>
      <c r="N34" s="13"/>
      <c r="O34" s="11"/>
      <c r="P34" s="11"/>
      <c r="Q34" s="11"/>
      <c r="R34" s="8"/>
      <c r="S34" s="8"/>
      <c r="T34" s="8"/>
      <c r="U34" s="11"/>
      <c r="V34" s="5"/>
      <c r="W34" s="91"/>
      <c r="X34" s="92">
        <f t="shared" si="7"/>
        <v>0</v>
      </c>
      <c r="Y34" s="91"/>
      <c r="Z34" s="91"/>
      <c r="AA34" s="77">
        <f t="shared" si="8"/>
        <v>0</v>
      </c>
    </row>
    <row r="35" spans="1:27" ht="18.600000000000001" hidden="1" customHeight="1">
      <c r="A35" s="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11"/>
      <c r="N35" s="8"/>
      <c r="O35" s="11"/>
      <c r="P35" s="11"/>
      <c r="Q35" s="11"/>
      <c r="R35" s="8"/>
      <c r="S35" s="8"/>
      <c r="T35" s="8"/>
      <c r="U35" s="11">
        <f t="shared" ref="U35" si="9">SUM(P35+Q35+R35+T35)</f>
        <v>0</v>
      </c>
      <c r="V35" s="5"/>
      <c r="W35" s="91">
        <v>84096.144000000015</v>
      </c>
      <c r="X35" s="92">
        <f t="shared" si="7"/>
        <v>84096.144000000015</v>
      </c>
      <c r="Y35" s="91"/>
      <c r="Z35" s="91">
        <v>4.32</v>
      </c>
      <c r="AA35" s="77">
        <f t="shared" si="8"/>
        <v>4.32</v>
      </c>
    </row>
    <row r="36" spans="1:27" ht="15.6" hidden="1" customHeight="1">
      <c r="A36" s="5"/>
      <c r="B36" s="8"/>
      <c r="C36" s="13"/>
      <c r="D36" s="8"/>
      <c r="E36" s="8"/>
      <c r="F36" s="8"/>
      <c r="G36" s="8"/>
      <c r="H36" s="8"/>
      <c r="I36" s="8"/>
      <c r="J36" s="8"/>
      <c r="K36" s="8"/>
      <c r="L36" s="8"/>
      <c r="M36" s="14"/>
      <c r="N36" s="13"/>
      <c r="O36" s="13"/>
      <c r="P36" s="14"/>
      <c r="Q36" s="14"/>
      <c r="R36" s="13"/>
      <c r="S36" s="13"/>
      <c r="T36" s="13"/>
      <c r="U36" s="14"/>
      <c r="V36" s="5"/>
      <c r="W36" s="91"/>
      <c r="X36" s="92">
        <f t="shared" si="7"/>
        <v>0</v>
      </c>
      <c r="Y36" s="91"/>
      <c r="Z36" s="91"/>
      <c r="AA36" s="77">
        <f t="shared" si="8"/>
        <v>0</v>
      </c>
    </row>
    <row r="37" spans="1:27" ht="15.6" hidden="1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1"/>
      <c r="N37" s="8"/>
      <c r="O37" s="11"/>
      <c r="P37" s="11"/>
      <c r="Q37" s="11"/>
      <c r="R37" s="8"/>
      <c r="S37" s="8"/>
      <c r="T37" s="8"/>
      <c r="U37" s="11">
        <f t="shared" si="0"/>
        <v>0</v>
      </c>
      <c r="V37" s="5"/>
      <c r="W37" s="91">
        <v>72805.457999999999</v>
      </c>
      <c r="X37" s="92">
        <f t="shared" si="7"/>
        <v>72805.457999999999</v>
      </c>
      <c r="Y37" s="91"/>
      <c r="Z37" s="91">
        <v>3.74</v>
      </c>
      <c r="AA37" s="77">
        <f t="shared" si="8"/>
        <v>3.74</v>
      </c>
    </row>
    <row r="38" spans="1:27" ht="22.2" hidden="1" customHeight="1">
      <c r="A38" s="5"/>
      <c r="B38" s="8"/>
      <c r="C38" s="13"/>
      <c r="D38" s="13"/>
      <c r="E38" s="13"/>
      <c r="F38" s="93"/>
      <c r="G38" s="13"/>
      <c r="H38" s="13"/>
      <c r="I38" s="13"/>
      <c r="J38" s="13"/>
      <c r="K38" s="13"/>
      <c r="L38" s="13"/>
      <c r="M38" s="14"/>
      <c r="N38" s="13"/>
      <c r="O38" s="14"/>
      <c r="P38" s="14"/>
      <c r="Q38" s="14"/>
      <c r="R38" s="8"/>
      <c r="S38" s="8"/>
      <c r="T38" s="8"/>
      <c r="U38" s="14">
        <f t="shared" si="0"/>
        <v>0</v>
      </c>
      <c r="V38" s="5"/>
      <c r="W38" s="91">
        <v>56842.763999999996</v>
      </c>
      <c r="X38" s="92">
        <f t="shared" si="7"/>
        <v>56842.763999999996</v>
      </c>
      <c r="Y38" s="91"/>
      <c r="Z38" s="91">
        <v>2.92</v>
      </c>
      <c r="AA38" s="77">
        <f t="shared" si="8"/>
        <v>2.92</v>
      </c>
    </row>
    <row r="39" spans="1:27" ht="34.799999999999997" hidden="1" customHeight="1">
      <c r="A39" s="5"/>
      <c r="B39" s="8"/>
      <c r="C39" s="8"/>
      <c r="D39" s="8"/>
      <c r="E39" s="8"/>
      <c r="F39" s="18"/>
      <c r="G39" s="8"/>
      <c r="H39" s="8"/>
      <c r="I39" s="8"/>
      <c r="J39" s="8"/>
      <c r="K39" s="8"/>
      <c r="L39" s="8"/>
      <c r="M39" s="11"/>
      <c r="N39" s="8"/>
      <c r="O39" s="11"/>
      <c r="P39" s="11"/>
      <c r="Q39" s="11"/>
      <c r="R39" s="8"/>
      <c r="S39" s="8"/>
      <c r="T39" s="8"/>
      <c r="U39" s="11">
        <f t="shared" si="0"/>
        <v>0</v>
      </c>
      <c r="V39" s="5"/>
      <c r="W39" s="91">
        <v>27934.714500000002</v>
      </c>
      <c r="X39" s="92">
        <f t="shared" si="7"/>
        <v>27934.714500000002</v>
      </c>
      <c r="Y39" s="91"/>
      <c r="Z39" s="91">
        <v>2.87</v>
      </c>
      <c r="AA39" s="77">
        <f t="shared" si="8"/>
        <v>2.87</v>
      </c>
    </row>
    <row r="40" spans="1:27" ht="34.799999999999997" hidden="1" customHeight="1">
      <c r="A40" s="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11"/>
      <c r="N40" s="8"/>
      <c r="O40" s="11"/>
      <c r="P40" s="11"/>
      <c r="Q40" s="8"/>
      <c r="R40" s="8"/>
      <c r="S40" s="8"/>
      <c r="T40" s="8"/>
      <c r="U40" s="11">
        <f t="shared" si="0"/>
        <v>0</v>
      </c>
      <c r="V40" s="5"/>
      <c r="W40" s="91">
        <v>33181.875</v>
      </c>
      <c r="X40" s="92">
        <f t="shared" si="7"/>
        <v>33181.875</v>
      </c>
      <c r="Y40" s="91"/>
      <c r="Z40" s="91">
        <v>3.75</v>
      </c>
      <c r="AA40" s="77">
        <f t="shared" si="8"/>
        <v>3.75</v>
      </c>
    </row>
    <row r="41" spans="1:27" ht="34.200000000000003" hidden="1" customHeight="1">
      <c r="A41" s="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11"/>
      <c r="N41" s="8"/>
      <c r="O41" s="11"/>
      <c r="P41" s="11"/>
      <c r="Q41" s="8"/>
      <c r="R41" s="8"/>
      <c r="S41" s="8"/>
      <c r="T41" s="8"/>
      <c r="U41" s="11">
        <f t="shared" si="0"/>
        <v>0</v>
      </c>
      <c r="V41" s="5"/>
      <c r="W41" s="91">
        <v>38225.520000000004</v>
      </c>
      <c r="X41" s="92">
        <f t="shared" si="7"/>
        <v>38225.520000000004</v>
      </c>
      <c r="Y41" s="91"/>
      <c r="Z41" s="91">
        <v>4.32</v>
      </c>
      <c r="AA41" s="77">
        <f t="shared" si="8"/>
        <v>4.32</v>
      </c>
    </row>
    <row r="42" spans="1:27" ht="30.75" hidden="1" customHeight="1">
      <c r="A42" s="5"/>
      <c r="B42" s="8"/>
      <c r="C42" s="8"/>
      <c r="D42" s="8"/>
      <c r="E42" s="8"/>
      <c r="F42" s="16"/>
      <c r="G42" s="8"/>
      <c r="H42" s="8"/>
      <c r="I42" s="8"/>
      <c r="J42" s="8"/>
      <c r="K42" s="8"/>
      <c r="L42" s="8"/>
      <c r="M42" s="11"/>
      <c r="N42" s="8"/>
      <c r="O42" s="11"/>
      <c r="P42" s="11"/>
      <c r="Q42" s="8"/>
      <c r="R42" s="8"/>
      <c r="S42" s="8"/>
      <c r="T42" s="8"/>
      <c r="U42" s="11">
        <f t="shared" si="0"/>
        <v>0</v>
      </c>
      <c r="V42" s="5"/>
      <c r="W42" s="91">
        <v>24952.769999999997</v>
      </c>
      <c r="X42" s="92">
        <f t="shared" si="7"/>
        <v>24952.769999999997</v>
      </c>
      <c r="Y42" s="91"/>
      <c r="Z42" s="91">
        <v>2.82</v>
      </c>
      <c r="AA42" s="77">
        <f t="shared" si="8"/>
        <v>2.82</v>
      </c>
    </row>
    <row r="43" spans="1:27" ht="15.6" hidden="1" customHeight="1">
      <c r="A43" s="5"/>
      <c r="B43" s="8"/>
      <c r="C43" s="8"/>
      <c r="D43" s="8"/>
      <c r="E43" s="8"/>
      <c r="F43" s="16"/>
      <c r="G43" s="8"/>
      <c r="H43" s="8"/>
      <c r="I43" s="8"/>
      <c r="J43" s="8"/>
      <c r="K43" s="8"/>
      <c r="L43" s="8"/>
      <c r="M43" s="11"/>
      <c r="N43" s="8"/>
      <c r="O43" s="11"/>
      <c r="P43" s="11"/>
      <c r="Q43" s="11"/>
      <c r="R43" s="8"/>
      <c r="S43" s="8"/>
      <c r="T43" s="8"/>
      <c r="U43" s="11">
        <f t="shared" si="0"/>
        <v>0</v>
      </c>
      <c r="V43" s="5"/>
      <c r="W43" s="91">
        <v>23652.040500000003</v>
      </c>
      <c r="X43" s="92">
        <f t="shared" si="7"/>
        <v>23652.040500000003</v>
      </c>
      <c r="Y43" s="91"/>
      <c r="Z43" s="91">
        <v>2.4300000000000002</v>
      </c>
      <c r="AA43" s="77">
        <f t="shared" si="8"/>
        <v>2.4300000000000002</v>
      </c>
    </row>
    <row r="44" spans="1:27" ht="15.6" hidden="1" customHeight="1">
      <c r="A44" s="5"/>
      <c r="B44" s="11"/>
      <c r="C44" s="8"/>
      <c r="D44" s="8"/>
      <c r="E44" s="8"/>
      <c r="F44" s="8"/>
      <c r="G44" s="8"/>
      <c r="H44" s="8"/>
      <c r="I44" s="8"/>
      <c r="J44" s="8"/>
      <c r="K44" s="8"/>
      <c r="L44" s="8"/>
      <c r="M44" s="11"/>
      <c r="N44" s="8"/>
      <c r="O44" s="11"/>
      <c r="P44" s="11"/>
      <c r="Q44" s="8"/>
      <c r="R44" s="8"/>
      <c r="S44" s="8"/>
      <c r="T44" s="8"/>
      <c r="U44" s="11">
        <f t="shared" si="0"/>
        <v>0</v>
      </c>
      <c r="V44" s="5"/>
      <c r="W44" s="91">
        <v>30527.325000000001</v>
      </c>
      <c r="X44" s="92">
        <f t="shared" si="7"/>
        <v>30527.325000000001</v>
      </c>
      <c r="Y44" s="91"/>
      <c r="Z44" s="91">
        <v>3.45</v>
      </c>
      <c r="AA44" s="77">
        <f t="shared" si="8"/>
        <v>3.45</v>
      </c>
    </row>
    <row r="45" spans="1:27" ht="15.6" hidden="1" customHeight="1">
      <c r="A45" s="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11"/>
      <c r="N45" s="8"/>
      <c r="O45" s="11"/>
      <c r="P45" s="11"/>
      <c r="Q45" s="11"/>
      <c r="R45" s="8"/>
      <c r="S45" s="8"/>
      <c r="T45" s="8"/>
      <c r="U45" s="11">
        <f t="shared" si="0"/>
        <v>0</v>
      </c>
      <c r="V45" s="5"/>
      <c r="W45" s="91">
        <v>59178.767999999996</v>
      </c>
      <c r="X45" s="92">
        <f t="shared" si="7"/>
        <v>59178.767999999996</v>
      </c>
      <c r="Y45" s="91"/>
      <c r="Z45" s="91">
        <v>3.04</v>
      </c>
      <c r="AA45" s="77">
        <f t="shared" si="8"/>
        <v>3.04</v>
      </c>
    </row>
    <row r="46" spans="1:27" ht="15.6" hidden="1" customHeight="1">
      <c r="A46" s="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11"/>
      <c r="N46" s="8"/>
      <c r="O46" s="11"/>
      <c r="P46" s="11"/>
      <c r="Q46" s="11"/>
      <c r="R46" s="8"/>
      <c r="S46" s="8"/>
      <c r="T46" s="8"/>
      <c r="U46" s="11">
        <f t="shared" si="0"/>
        <v>0</v>
      </c>
      <c r="V46" s="5"/>
      <c r="W46" s="91">
        <v>26899.439999999999</v>
      </c>
      <c r="X46" s="92">
        <f t="shared" si="7"/>
        <v>26899.439999999999</v>
      </c>
      <c r="Y46" s="91"/>
      <c r="Z46" s="91">
        <v>3.04</v>
      </c>
      <c r="AA46" s="77">
        <f t="shared" si="8"/>
        <v>3.04</v>
      </c>
    </row>
    <row r="47" spans="1:27" ht="15.6" hidden="1" customHeight="1">
      <c r="A47" s="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11"/>
      <c r="N47" s="8"/>
      <c r="O47" s="11"/>
      <c r="P47" s="11"/>
      <c r="Q47" s="11"/>
      <c r="R47" s="8"/>
      <c r="S47" s="8"/>
      <c r="T47" s="8"/>
      <c r="U47" s="11">
        <f t="shared" si="0"/>
        <v>0</v>
      </c>
      <c r="V47" s="5"/>
      <c r="W47" s="91">
        <v>43800.074999999997</v>
      </c>
      <c r="X47" s="92">
        <f t="shared" si="7"/>
        <v>43800.074999999997</v>
      </c>
      <c r="Y47" s="91"/>
      <c r="Z47" s="91">
        <v>2.25</v>
      </c>
      <c r="AA47" s="77">
        <f t="shared" si="8"/>
        <v>2.25</v>
      </c>
    </row>
    <row r="48" spans="1:27" ht="46.8" customHeight="1">
      <c r="A48" s="5"/>
      <c r="B48" s="8">
        <v>2</v>
      </c>
      <c r="C48" s="8" t="s">
        <v>185</v>
      </c>
      <c r="D48" s="8" t="s">
        <v>114</v>
      </c>
      <c r="E48" s="8" t="s">
        <v>19</v>
      </c>
      <c r="F48" s="8" t="s">
        <v>207</v>
      </c>
      <c r="G48" s="8" t="s">
        <v>231</v>
      </c>
      <c r="H48" s="8"/>
      <c r="I48" s="8" t="s">
        <v>95</v>
      </c>
      <c r="J48" s="8">
        <v>2</v>
      </c>
      <c r="K48" s="8"/>
      <c r="L48" s="8">
        <v>3.37</v>
      </c>
      <c r="M48" s="11">
        <f t="shared" ref="M48:M106" si="10">SUM(L48*17697)</f>
        <v>59638.89</v>
      </c>
      <c r="N48" s="8">
        <v>1</v>
      </c>
      <c r="O48" s="11">
        <f t="shared" ref="O48:O106" si="11">SUM(M48*N48*1)</f>
        <v>59638.89</v>
      </c>
      <c r="P48" s="11">
        <f t="shared" ref="P48:P63" si="12">SUM(N48*O48)</f>
        <v>59638.89</v>
      </c>
      <c r="Q48" s="11">
        <f t="shared" ref="Q48:Q63" si="13">SUM(P48*10%)</f>
        <v>5963.8890000000001</v>
      </c>
      <c r="R48" s="8"/>
      <c r="S48" s="8"/>
      <c r="T48" s="8"/>
      <c r="U48" s="11">
        <f t="shared" si="0"/>
        <v>65602.778999999995</v>
      </c>
      <c r="V48" s="5"/>
      <c r="W48" s="91">
        <v>64045.442999999999</v>
      </c>
      <c r="X48" s="92">
        <f t="shared" si="7"/>
        <v>-1557.3359999999957</v>
      </c>
      <c r="Y48" s="91"/>
      <c r="Z48" s="91">
        <v>3.29</v>
      </c>
      <c r="AA48" s="77">
        <f t="shared" si="8"/>
        <v>-8.0000000000000071E-2</v>
      </c>
    </row>
    <row r="49" spans="1:27" ht="48.75" hidden="1" customHeight="1">
      <c r="A49" s="5"/>
      <c r="B49" s="8">
        <v>15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11"/>
      <c r="N49" s="8"/>
      <c r="O49" s="11"/>
      <c r="P49" s="11"/>
      <c r="Q49" s="11"/>
      <c r="R49" s="8"/>
      <c r="S49" s="8"/>
      <c r="T49" s="8"/>
      <c r="U49" s="11"/>
      <c r="V49" s="5"/>
      <c r="W49" s="91"/>
      <c r="X49" s="92">
        <f t="shared" si="7"/>
        <v>0</v>
      </c>
      <c r="Y49" s="91"/>
      <c r="Z49" s="91"/>
      <c r="AA49" s="77">
        <f t="shared" si="8"/>
        <v>0</v>
      </c>
    </row>
    <row r="50" spans="1:27" ht="48.75" customHeight="1">
      <c r="A50" s="5"/>
      <c r="B50" s="8"/>
      <c r="C50" s="8" t="s">
        <v>185</v>
      </c>
      <c r="D50" s="8" t="s">
        <v>214</v>
      </c>
      <c r="E50" s="8" t="s">
        <v>19</v>
      </c>
      <c r="F50" s="8" t="s">
        <v>207</v>
      </c>
      <c r="G50" s="8" t="s">
        <v>231</v>
      </c>
      <c r="H50" s="8"/>
      <c r="I50" s="8" t="s">
        <v>95</v>
      </c>
      <c r="J50" s="8">
        <v>2</v>
      </c>
      <c r="K50" s="8"/>
      <c r="L50" s="8">
        <v>3.37</v>
      </c>
      <c r="M50" s="11">
        <f t="shared" ref="M50" si="14">SUM(L50*17697)</f>
        <v>59638.89</v>
      </c>
      <c r="N50" s="8">
        <v>0.5</v>
      </c>
      <c r="O50" s="11">
        <f>SUM(M50*1)</f>
        <v>59638.89</v>
      </c>
      <c r="P50" s="11">
        <f t="shared" ref="P50" si="15">SUM(N50*O50)</f>
        <v>29819.445</v>
      </c>
      <c r="Q50" s="11">
        <v>0</v>
      </c>
      <c r="R50" s="8"/>
      <c r="S50" s="8"/>
      <c r="T50" s="8"/>
      <c r="U50" s="11">
        <f t="shared" ref="U50" si="16">SUM(P50+Q50+R50+T50)</f>
        <v>29819.445</v>
      </c>
      <c r="V50" s="5"/>
      <c r="W50" s="91">
        <v>29111.564999999999</v>
      </c>
      <c r="X50" s="92">
        <f t="shared" si="7"/>
        <v>-707.88000000000102</v>
      </c>
      <c r="Y50" s="91"/>
      <c r="Z50" s="91">
        <v>3.29</v>
      </c>
      <c r="AA50" s="77">
        <f t="shared" si="8"/>
        <v>-8.0000000000000071E-2</v>
      </c>
    </row>
    <row r="51" spans="1:27" ht="33" hidden="1" customHeight="1">
      <c r="A51" s="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1"/>
      <c r="N51" s="8"/>
      <c r="O51" s="11"/>
      <c r="P51" s="11"/>
      <c r="Q51" s="11"/>
      <c r="R51" s="8"/>
      <c r="S51" s="8"/>
      <c r="T51" s="8"/>
      <c r="U51" s="11"/>
      <c r="V51" s="5"/>
      <c r="W51" s="91"/>
      <c r="X51" s="92">
        <f t="shared" si="7"/>
        <v>0</v>
      </c>
      <c r="Y51" s="91"/>
      <c r="Z51" s="91"/>
      <c r="AA51" s="77">
        <f t="shared" si="8"/>
        <v>0</v>
      </c>
    </row>
    <row r="52" spans="1:27" ht="27.75" hidden="1" customHeight="1">
      <c r="A52" s="5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11"/>
      <c r="N52" s="8"/>
      <c r="O52" s="11"/>
      <c r="P52" s="11"/>
      <c r="Q52" s="11"/>
      <c r="R52" s="8"/>
      <c r="S52" s="8"/>
      <c r="T52" s="8"/>
      <c r="U52" s="11"/>
      <c r="V52" s="5"/>
      <c r="W52" s="91"/>
      <c r="X52" s="92">
        <f t="shared" si="7"/>
        <v>0</v>
      </c>
      <c r="Y52" s="91"/>
      <c r="Z52" s="91"/>
      <c r="AA52" s="77">
        <f t="shared" si="8"/>
        <v>0</v>
      </c>
    </row>
    <row r="53" spans="1:27" ht="48" customHeight="1">
      <c r="A53" s="5"/>
      <c r="B53" s="8">
        <v>3</v>
      </c>
      <c r="C53" s="8" t="s">
        <v>246</v>
      </c>
      <c r="D53" s="8" t="s">
        <v>247</v>
      </c>
      <c r="E53" s="8" t="s">
        <v>19</v>
      </c>
      <c r="F53" s="8" t="s">
        <v>248</v>
      </c>
      <c r="G53" s="8" t="s">
        <v>249</v>
      </c>
      <c r="H53" s="8"/>
      <c r="I53" s="8" t="s">
        <v>186</v>
      </c>
      <c r="J53" s="8">
        <v>2</v>
      </c>
      <c r="K53" s="8"/>
      <c r="L53" s="8">
        <v>3.37</v>
      </c>
      <c r="M53" s="11">
        <f t="shared" si="10"/>
        <v>59638.89</v>
      </c>
      <c r="N53" s="8">
        <v>0.5</v>
      </c>
      <c r="O53" s="11">
        <f>SUM(M53*1)</f>
        <v>59638.89</v>
      </c>
      <c r="P53" s="11">
        <f t="shared" ref="P53" si="17">SUM(N53*O53)</f>
        <v>29819.445</v>
      </c>
      <c r="Q53" s="11">
        <f t="shared" si="13"/>
        <v>2981.9445000000001</v>
      </c>
      <c r="R53" s="8"/>
      <c r="S53" s="8"/>
      <c r="T53" s="8"/>
      <c r="U53" s="11">
        <f t="shared" si="0"/>
        <v>32801.389499999997</v>
      </c>
      <c r="V53" s="5"/>
      <c r="W53" s="91">
        <v>32022.7215</v>
      </c>
      <c r="X53" s="92">
        <f t="shared" si="7"/>
        <v>-778.66799999999785</v>
      </c>
      <c r="Y53" s="91"/>
      <c r="Z53" s="91">
        <v>3.29</v>
      </c>
      <c r="AA53" s="77">
        <f t="shared" si="8"/>
        <v>-8.0000000000000071E-2</v>
      </c>
    </row>
    <row r="54" spans="1:27" ht="22.2" customHeight="1">
      <c r="A54" s="5"/>
      <c r="B54" s="8"/>
      <c r="C54" s="8" t="s">
        <v>111</v>
      </c>
      <c r="D54" s="8" t="s">
        <v>131</v>
      </c>
      <c r="E54" s="8" t="s">
        <v>19</v>
      </c>
      <c r="F54" s="8"/>
      <c r="G54" s="8" t="s">
        <v>113</v>
      </c>
      <c r="H54" s="8"/>
      <c r="I54" s="8" t="s">
        <v>186</v>
      </c>
      <c r="J54" s="8">
        <v>2</v>
      </c>
      <c r="K54" s="8"/>
      <c r="L54" s="8">
        <v>3.4</v>
      </c>
      <c r="M54" s="11">
        <f t="shared" si="10"/>
        <v>60169.799999999996</v>
      </c>
      <c r="N54" s="8">
        <v>1</v>
      </c>
      <c r="O54" s="11">
        <f t="shared" si="11"/>
        <v>60169.799999999996</v>
      </c>
      <c r="P54" s="11">
        <f>SUM(O54)</f>
        <v>60169.799999999996</v>
      </c>
      <c r="Q54" s="11">
        <f t="shared" ref="Q54:Q61" si="18">SUM(P54*10%)</f>
        <v>6016.98</v>
      </c>
      <c r="R54" s="8"/>
      <c r="S54" s="8"/>
      <c r="T54" s="8"/>
      <c r="U54" s="11">
        <f t="shared" ref="U54" si="19">SUM(P54+Q54+R54+T54)</f>
        <v>66186.78</v>
      </c>
      <c r="V54" s="5"/>
      <c r="W54" s="91">
        <v>65602.778999999995</v>
      </c>
      <c r="X54" s="92">
        <f t="shared" si="7"/>
        <v>-584.00100000000384</v>
      </c>
      <c r="Y54" s="91"/>
      <c r="Z54" s="91">
        <v>3.37</v>
      </c>
      <c r="AA54" s="77">
        <f t="shared" si="8"/>
        <v>-2.9999999999999805E-2</v>
      </c>
    </row>
    <row r="55" spans="1:27" ht="32.4" customHeight="1">
      <c r="A55" s="5"/>
      <c r="B55" s="8">
        <v>4</v>
      </c>
      <c r="C55" s="8" t="s">
        <v>106</v>
      </c>
      <c r="D55" s="8" t="s">
        <v>44</v>
      </c>
      <c r="E55" s="8" t="s">
        <v>48</v>
      </c>
      <c r="F55" s="8" t="s">
        <v>61</v>
      </c>
      <c r="G55" s="8" t="s">
        <v>230</v>
      </c>
      <c r="H55" s="8"/>
      <c r="I55" s="8" t="s">
        <v>95</v>
      </c>
      <c r="J55" s="8">
        <v>3</v>
      </c>
      <c r="K55" s="8"/>
      <c r="L55" s="8">
        <v>2.88</v>
      </c>
      <c r="M55" s="11">
        <f t="shared" ref="M55" si="20">SUM(L55*17697)</f>
        <v>50967.360000000001</v>
      </c>
      <c r="N55" s="8">
        <v>1</v>
      </c>
      <c r="O55" s="11">
        <f t="shared" si="11"/>
        <v>50967.360000000001</v>
      </c>
      <c r="P55" s="11">
        <f t="shared" ref="P55" si="21">SUM(N55*O55)</f>
        <v>50967.360000000001</v>
      </c>
      <c r="Q55" s="11">
        <f t="shared" ref="Q55" si="22">SUM(P55*10%)</f>
        <v>5096.7360000000008</v>
      </c>
      <c r="R55" s="8"/>
      <c r="S55" s="8"/>
      <c r="T55" s="8"/>
      <c r="U55" s="11">
        <f t="shared" si="0"/>
        <v>56064.096000000005</v>
      </c>
      <c r="V55" s="5"/>
      <c r="W55" s="91">
        <v>43800.074999999997</v>
      </c>
      <c r="X55" s="92">
        <f t="shared" si="7"/>
        <v>-12264.021000000008</v>
      </c>
      <c r="Y55" s="91"/>
      <c r="Z55" s="91">
        <v>2.25</v>
      </c>
      <c r="AA55" s="77">
        <f t="shared" si="8"/>
        <v>-0.62999999999999989</v>
      </c>
    </row>
    <row r="56" spans="1:27" ht="31.8" customHeight="1">
      <c r="A56" s="5"/>
      <c r="B56" s="8">
        <v>5</v>
      </c>
      <c r="C56" s="8" t="s">
        <v>31</v>
      </c>
      <c r="D56" s="8" t="s">
        <v>161</v>
      </c>
      <c r="E56" s="8" t="s">
        <v>49</v>
      </c>
      <c r="F56" s="8" t="s">
        <v>76</v>
      </c>
      <c r="G56" s="8" t="s">
        <v>233</v>
      </c>
      <c r="H56" s="8"/>
      <c r="I56" s="8" t="s">
        <v>97</v>
      </c>
      <c r="J56" s="8"/>
      <c r="K56" s="8"/>
      <c r="L56" s="8">
        <v>2.75</v>
      </c>
      <c r="M56" s="11">
        <f t="shared" ref="M56" si="23">SUM(L56*17697)</f>
        <v>48666.75</v>
      </c>
      <c r="N56" s="8">
        <v>1</v>
      </c>
      <c r="O56" s="11">
        <f t="shared" si="11"/>
        <v>48666.75</v>
      </c>
      <c r="P56" s="11">
        <f>SUM(O56)</f>
        <v>48666.75</v>
      </c>
      <c r="Q56" s="11">
        <f t="shared" si="18"/>
        <v>4866.6750000000002</v>
      </c>
      <c r="R56" s="8"/>
      <c r="S56" s="8"/>
      <c r="T56" s="8"/>
      <c r="U56" s="11">
        <f t="shared" si="0"/>
        <v>53533.425000000003</v>
      </c>
      <c r="V56" s="5"/>
      <c r="W56" s="91">
        <v>40101.402000000002</v>
      </c>
      <c r="X56" s="92">
        <f t="shared" si="7"/>
        <v>-13432.023000000001</v>
      </c>
      <c r="Y56" s="91"/>
      <c r="Z56" s="91">
        <v>2.06</v>
      </c>
      <c r="AA56" s="77">
        <f t="shared" si="8"/>
        <v>-0.69</v>
      </c>
    </row>
    <row r="57" spans="1:27" ht="33.6" customHeight="1">
      <c r="A57" s="5"/>
      <c r="B57" s="8"/>
      <c r="C57" s="8" t="s">
        <v>31</v>
      </c>
      <c r="D57" s="8" t="s">
        <v>45</v>
      </c>
      <c r="E57" s="8" t="s">
        <v>49</v>
      </c>
      <c r="F57" s="8" t="s">
        <v>76</v>
      </c>
      <c r="G57" s="8" t="s">
        <v>233</v>
      </c>
      <c r="H57" s="8"/>
      <c r="I57" s="8" t="s">
        <v>97</v>
      </c>
      <c r="J57" s="8"/>
      <c r="K57" s="8"/>
      <c r="L57" s="8">
        <v>2.75</v>
      </c>
      <c r="M57" s="11">
        <f t="shared" ref="M57:M59" si="24">SUM(L57*17697)</f>
        <v>48666.75</v>
      </c>
      <c r="N57" s="8">
        <v>0.5</v>
      </c>
      <c r="O57" s="11">
        <f>SUM(M57*1)</f>
        <v>48666.75</v>
      </c>
      <c r="P57" s="11">
        <f t="shared" ref="P57:P59" si="25">SUM(N57*O57)</f>
        <v>24333.375</v>
      </c>
      <c r="Q57" s="8">
        <v>0</v>
      </c>
      <c r="R57" s="8"/>
      <c r="S57" s="8"/>
      <c r="T57" s="8"/>
      <c r="U57" s="11">
        <f t="shared" si="0"/>
        <v>24333.375</v>
      </c>
      <c r="V57" s="5"/>
      <c r="W57" s="91">
        <v>18227.91</v>
      </c>
      <c r="X57" s="92">
        <f t="shared" si="7"/>
        <v>-6105.4650000000001</v>
      </c>
      <c r="Y57" s="91"/>
      <c r="Z57" s="91">
        <v>2.06</v>
      </c>
      <c r="AA57" s="77">
        <f t="shared" si="8"/>
        <v>-0.69</v>
      </c>
    </row>
    <row r="58" spans="1:27" ht="49.2" customHeight="1">
      <c r="A58" s="5"/>
      <c r="B58" s="8">
        <v>6</v>
      </c>
      <c r="C58" s="8" t="s">
        <v>238</v>
      </c>
      <c r="D58" s="8" t="s">
        <v>239</v>
      </c>
      <c r="E58" s="8" t="s">
        <v>19</v>
      </c>
      <c r="F58" s="8" t="s">
        <v>240</v>
      </c>
      <c r="G58" s="8" t="s">
        <v>179</v>
      </c>
      <c r="H58" s="8"/>
      <c r="I58" s="8" t="s">
        <v>97</v>
      </c>
      <c r="J58" s="8"/>
      <c r="K58" s="8"/>
      <c r="L58" s="8">
        <v>2.54</v>
      </c>
      <c r="M58" s="11">
        <f t="shared" ref="M58" si="26">SUM(L58*17697)</f>
        <v>44950.38</v>
      </c>
      <c r="N58" s="8">
        <v>0.5</v>
      </c>
      <c r="O58" s="11">
        <f>SUM(M58*1)</f>
        <v>44950.38</v>
      </c>
      <c r="P58" s="11">
        <f t="shared" ref="P58" si="27">SUM(N58*O58)</f>
        <v>22475.19</v>
      </c>
      <c r="Q58" s="11">
        <f t="shared" ref="Q58" si="28">SUM(P58*10%)</f>
        <v>2247.5189999999998</v>
      </c>
      <c r="R58" s="8"/>
      <c r="S58" s="8"/>
      <c r="T58" s="8"/>
      <c r="U58" s="11">
        <f t="shared" ref="U58" si="29">SUM(P58+Q58+R58+T58)</f>
        <v>24722.708999999999</v>
      </c>
      <c r="V58" s="5"/>
      <c r="W58" s="91">
        <v>17130.696</v>
      </c>
      <c r="X58" s="92">
        <f t="shared" si="7"/>
        <v>-7592.012999999999</v>
      </c>
      <c r="Y58" s="91"/>
      <c r="Z58" s="91">
        <v>1.76</v>
      </c>
      <c r="AA58" s="77">
        <f t="shared" si="8"/>
        <v>-0.78</v>
      </c>
    </row>
    <row r="59" spans="1:27" ht="32.25" customHeight="1">
      <c r="A59" s="5"/>
      <c r="B59" s="8"/>
      <c r="C59" s="8" t="s">
        <v>111</v>
      </c>
      <c r="D59" s="8" t="s">
        <v>196</v>
      </c>
      <c r="E59" s="8" t="s">
        <v>49</v>
      </c>
      <c r="F59" s="8"/>
      <c r="G59" s="8" t="s">
        <v>259</v>
      </c>
      <c r="H59" s="8"/>
      <c r="I59" s="8" t="s">
        <v>97</v>
      </c>
      <c r="J59" s="8"/>
      <c r="K59" s="8"/>
      <c r="L59" s="8">
        <v>2.4500000000000002</v>
      </c>
      <c r="M59" s="11">
        <f t="shared" si="24"/>
        <v>43357.65</v>
      </c>
      <c r="N59" s="8">
        <v>1</v>
      </c>
      <c r="O59" s="11">
        <f>SUM(M59*1)</f>
        <v>43357.65</v>
      </c>
      <c r="P59" s="11">
        <f t="shared" si="25"/>
        <v>43357.65</v>
      </c>
      <c r="Q59" s="11">
        <f t="shared" si="18"/>
        <v>4335.7650000000003</v>
      </c>
      <c r="R59" s="8"/>
      <c r="S59" s="8"/>
      <c r="T59" s="8"/>
      <c r="U59" s="11">
        <f t="shared" si="0"/>
        <v>47693.415000000001</v>
      </c>
      <c r="V59" s="5"/>
      <c r="W59" s="91">
        <v>31925.387999999999</v>
      </c>
      <c r="X59" s="92">
        <f t="shared" si="7"/>
        <v>-15768.027000000002</v>
      </c>
      <c r="Y59" s="91"/>
      <c r="Z59" s="91">
        <v>1.64</v>
      </c>
      <c r="AA59" s="77">
        <f t="shared" si="8"/>
        <v>-0.81000000000000028</v>
      </c>
    </row>
    <row r="60" spans="1:27" ht="32.25" hidden="1" customHeight="1">
      <c r="A60" s="5"/>
      <c r="B60" s="8"/>
      <c r="C60" s="8"/>
      <c r="D60" s="8"/>
      <c r="E60" s="8"/>
      <c r="F60" s="13"/>
      <c r="G60" s="8"/>
      <c r="H60" s="8"/>
      <c r="I60" s="8"/>
      <c r="J60" s="8"/>
      <c r="K60" s="8"/>
      <c r="L60" s="8"/>
      <c r="M60" s="11"/>
      <c r="N60" s="8"/>
      <c r="O60" s="11"/>
      <c r="P60" s="11"/>
      <c r="Q60" s="8"/>
      <c r="R60" s="8"/>
      <c r="S60" s="8"/>
      <c r="T60" s="8"/>
      <c r="U60" s="11"/>
      <c r="V60" s="5"/>
      <c r="W60" s="91"/>
      <c r="X60" s="92">
        <f t="shared" si="7"/>
        <v>0</v>
      </c>
      <c r="Y60" s="91"/>
      <c r="Z60" s="91"/>
      <c r="AA60" s="77">
        <f t="shared" si="8"/>
        <v>0</v>
      </c>
    </row>
    <row r="61" spans="1:27" ht="24" customHeight="1">
      <c r="A61" s="5"/>
      <c r="B61" s="8">
        <v>7</v>
      </c>
      <c r="C61" s="8" t="s">
        <v>187</v>
      </c>
      <c r="D61" s="8" t="s">
        <v>63</v>
      </c>
      <c r="E61" s="8" t="s">
        <v>19</v>
      </c>
      <c r="F61" s="8"/>
      <c r="G61" s="8" t="s">
        <v>234</v>
      </c>
      <c r="H61" s="8"/>
      <c r="I61" s="8" t="s">
        <v>95</v>
      </c>
      <c r="J61" s="8">
        <v>3</v>
      </c>
      <c r="K61" s="8"/>
      <c r="L61" s="8">
        <v>2.91</v>
      </c>
      <c r="M61" s="11">
        <f t="shared" si="10"/>
        <v>51498.270000000004</v>
      </c>
      <c r="N61" s="8">
        <v>1</v>
      </c>
      <c r="O61" s="11">
        <f t="shared" si="11"/>
        <v>51498.270000000004</v>
      </c>
      <c r="P61" s="11">
        <f t="shared" si="12"/>
        <v>51498.270000000004</v>
      </c>
      <c r="Q61" s="11">
        <f t="shared" si="18"/>
        <v>5149.8270000000011</v>
      </c>
      <c r="R61" s="8"/>
      <c r="S61" s="8"/>
      <c r="T61" s="8"/>
      <c r="U61" s="11">
        <f t="shared" si="0"/>
        <v>56648.097000000009</v>
      </c>
      <c r="V61" s="5"/>
      <c r="W61" s="91">
        <v>44773.409999999996</v>
      </c>
      <c r="X61" s="92">
        <f t="shared" si="7"/>
        <v>-11874.687000000013</v>
      </c>
      <c r="Y61" s="91"/>
      <c r="Z61" s="91">
        <v>2.2999999999999998</v>
      </c>
      <c r="AA61" s="77">
        <f t="shared" si="8"/>
        <v>-0.61000000000000032</v>
      </c>
    </row>
    <row r="62" spans="1:27" ht="39.6" customHeight="1">
      <c r="A62" s="5"/>
      <c r="B62" s="17"/>
      <c r="C62" s="8" t="s">
        <v>187</v>
      </c>
      <c r="D62" s="8" t="s">
        <v>118</v>
      </c>
      <c r="E62" s="8" t="s">
        <v>19</v>
      </c>
      <c r="F62" s="8"/>
      <c r="G62" s="8" t="s">
        <v>235</v>
      </c>
      <c r="H62" s="8"/>
      <c r="I62" s="8" t="s">
        <v>95</v>
      </c>
      <c r="J62" s="8">
        <v>3</v>
      </c>
      <c r="K62" s="8"/>
      <c r="L62" s="8">
        <v>2.91</v>
      </c>
      <c r="M62" s="11">
        <f t="shared" si="10"/>
        <v>51498.270000000004</v>
      </c>
      <c r="N62" s="8">
        <v>0.5</v>
      </c>
      <c r="O62" s="11">
        <f>SUM(M62*1)</f>
        <v>51498.270000000004</v>
      </c>
      <c r="P62" s="11">
        <f t="shared" ref="P62" si="30">SUM(N62*O62)</f>
        <v>25749.135000000002</v>
      </c>
      <c r="Q62" s="11">
        <v>0</v>
      </c>
      <c r="R62" s="8"/>
      <c r="S62" s="8"/>
      <c r="T62" s="8"/>
      <c r="U62" s="11">
        <f t="shared" si="0"/>
        <v>25749.135000000002</v>
      </c>
      <c r="V62" s="5"/>
      <c r="W62" s="91">
        <v>20352</v>
      </c>
      <c r="X62" s="92">
        <f t="shared" si="7"/>
        <v>-5397.135000000002</v>
      </c>
      <c r="Y62" s="91"/>
      <c r="Z62" s="91">
        <v>2.2999999999999998</v>
      </c>
      <c r="AA62" s="77">
        <v>-0.61</v>
      </c>
    </row>
    <row r="63" spans="1:27" ht="15.6" hidden="1" customHeight="1">
      <c r="A63" s="5"/>
      <c r="B63" s="8">
        <v>24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11"/>
      <c r="N63" s="8"/>
      <c r="O63" s="11"/>
      <c r="P63" s="11">
        <f t="shared" si="12"/>
        <v>0</v>
      </c>
      <c r="Q63" s="11">
        <f t="shared" si="13"/>
        <v>0</v>
      </c>
      <c r="R63" s="8"/>
      <c r="S63" s="8"/>
      <c r="T63" s="8"/>
      <c r="U63" s="11">
        <f t="shared" si="0"/>
        <v>0</v>
      </c>
      <c r="V63" s="5"/>
      <c r="W63" s="91">
        <v>0</v>
      </c>
      <c r="X63" s="92">
        <f t="shared" si="7"/>
        <v>0</v>
      </c>
      <c r="Y63" s="91"/>
      <c r="Z63" s="91"/>
      <c r="AA63" s="77">
        <f t="shared" si="8"/>
        <v>0</v>
      </c>
    </row>
    <row r="64" spans="1:27" ht="15.6" hidden="1" customHeight="1">
      <c r="A64" s="5"/>
      <c r="B64" s="8">
        <v>25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11"/>
      <c r="N64" s="8"/>
      <c r="O64" s="11"/>
      <c r="P64" s="11"/>
      <c r="Q64" s="13"/>
      <c r="R64" s="8"/>
      <c r="S64" s="8"/>
      <c r="T64" s="8"/>
      <c r="U64" s="11">
        <f t="shared" si="0"/>
        <v>0</v>
      </c>
      <c r="V64" s="5"/>
      <c r="W64" s="91">
        <v>0</v>
      </c>
      <c r="X64" s="92">
        <f t="shared" si="7"/>
        <v>0</v>
      </c>
      <c r="Y64" s="91"/>
      <c r="Z64" s="91"/>
      <c r="AA64" s="77">
        <f t="shared" si="8"/>
        <v>0</v>
      </c>
    </row>
    <row r="65" spans="1:27" ht="15.6" hidden="1" customHeight="1">
      <c r="A65" s="5"/>
      <c r="B65" s="8">
        <v>26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11"/>
      <c r="N65" s="8"/>
      <c r="O65" s="11"/>
      <c r="P65" s="11"/>
      <c r="Q65" s="11"/>
      <c r="R65" s="8"/>
      <c r="S65" s="8"/>
      <c r="T65" s="8"/>
      <c r="U65" s="11">
        <f t="shared" si="0"/>
        <v>0</v>
      </c>
      <c r="V65" s="5"/>
      <c r="W65" s="91">
        <v>0</v>
      </c>
      <c r="X65" s="92">
        <f t="shared" si="7"/>
        <v>0</v>
      </c>
      <c r="Y65" s="91"/>
      <c r="Z65" s="91"/>
      <c r="AA65" s="77">
        <f t="shared" si="8"/>
        <v>0</v>
      </c>
    </row>
    <row r="66" spans="1:27" ht="19.2" customHeight="1">
      <c r="A66" s="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11"/>
      <c r="N66" s="8"/>
      <c r="O66" s="11"/>
      <c r="P66" s="11"/>
      <c r="Q66" s="11"/>
      <c r="R66" s="8"/>
      <c r="S66" s="8"/>
      <c r="T66" s="8"/>
      <c r="U66" s="11"/>
      <c r="V66" s="5"/>
      <c r="W66" s="91"/>
      <c r="X66" s="92">
        <f t="shared" si="7"/>
        <v>0</v>
      </c>
      <c r="Y66" s="91"/>
      <c r="Z66" s="91"/>
      <c r="AA66" s="77">
        <f t="shared" si="8"/>
        <v>0</v>
      </c>
    </row>
    <row r="67" spans="1:27" ht="20.399999999999999" customHeight="1" thickBot="1">
      <c r="A67" s="5"/>
      <c r="B67" s="8"/>
      <c r="C67" s="8" t="s">
        <v>111</v>
      </c>
      <c r="D67" s="8" t="s">
        <v>118</v>
      </c>
      <c r="E67" s="8" t="s">
        <v>48</v>
      </c>
      <c r="F67" s="8"/>
      <c r="G67" s="8" t="s">
        <v>261</v>
      </c>
      <c r="H67" s="8"/>
      <c r="I67" s="8" t="s">
        <v>95</v>
      </c>
      <c r="J67" s="8">
        <v>3</v>
      </c>
      <c r="K67" s="8"/>
      <c r="L67" s="8">
        <v>2.76</v>
      </c>
      <c r="M67" s="11">
        <f t="shared" ref="M67" si="31">SUM(L67*17697)</f>
        <v>48843.719999999994</v>
      </c>
      <c r="N67" s="8">
        <v>0.5</v>
      </c>
      <c r="O67" s="11">
        <f>SUM(M67*1)</f>
        <v>48843.719999999994</v>
      </c>
      <c r="P67" s="11">
        <f t="shared" ref="P67" si="32">SUM(N67*O67)</f>
        <v>24421.859999999997</v>
      </c>
      <c r="Q67" s="11">
        <f t="shared" ref="Q67" si="33">SUM(P67*10%)</f>
        <v>2442.1859999999997</v>
      </c>
      <c r="R67" s="8"/>
      <c r="S67" s="8"/>
      <c r="T67" s="8"/>
      <c r="U67" s="11">
        <f t="shared" ref="U67" si="34">SUM(P67+Q67+R67+T67)</f>
        <v>26864.045999999995</v>
      </c>
      <c r="V67" s="5"/>
      <c r="W67" s="91">
        <v>19953</v>
      </c>
      <c r="X67" s="92">
        <f t="shared" si="7"/>
        <v>-6911.0459999999948</v>
      </c>
      <c r="Y67" s="91"/>
      <c r="Z67" s="91">
        <v>2.0499999999999998</v>
      </c>
      <c r="AA67" s="77">
        <v>-0.71</v>
      </c>
    </row>
    <row r="68" spans="1:27" ht="15.6" hidden="1" customHeight="1">
      <c r="A68" s="5"/>
      <c r="B68" s="43"/>
      <c r="C68" s="43"/>
      <c r="D68" s="43"/>
      <c r="E68" s="43"/>
      <c r="F68" s="94"/>
      <c r="G68" s="43"/>
      <c r="H68" s="43"/>
      <c r="I68" s="43"/>
      <c r="J68" s="43"/>
      <c r="K68" s="43"/>
      <c r="L68" s="43"/>
      <c r="M68" s="45"/>
      <c r="N68" s="43"/>
      <c r="O68" s="45"/>
      <c r="P68" s="45"/>
      <c r="Q68" s="45"/>
      <c r="R68" s="43"/>
      <c r="S68" s="43"/>
      <c r="T68" s="43"/>
      <c r="U68" s="45"/>
      <c r="V68" s="5"/>
      <c r="W68" s="91">
        <v>19953.3675</v>
      </c>
      <c r="X68" s="92">
        <f t="shared" si="7"/>
        <v>19953.3675</v>
      </c>
      <c r="Y68" s="91"/>
      <c r="Z68" s="91">
        <v>2.0499999999999998</v>
      </c>
      <c r="AA68" s="77">
        <f t="shared" si="8"/>
        <v>2.0499999999999998</v>
      </c>
    </row>
    <row r="69" spans="1:27" ht="47.4" thickBot="1">
      <c r="A69" s="5"/>
      <c r="B69" s="49"/>
      <c r="C69" s="50"/>
      <c r="D69" s="51" t="s">
        <v>172</v>
      </c>
      <c r="E69" s="50"/>
      <c r="F69" s="50"/>
      <c r="G69" s="50"/>
      <c r="H69" s="50"/>
      <c r="I69" s="50"/>
      <c r="J69" s="50"/>
      <c r="K69" s="50"/>
      <c r="L69" s="50"/>
      <c r="M69" s="53">
        <f>SUM(M26+M27+M48+M49+M50++M51+M54+M55+M56+M57+M58+M59+M61+M62+M67)</f>
        <v>686112.69</v>
      </c>
      <c r="N69" s="53">
        <f>SUM(N26+N27+N48+N49+N50++N51+N53+N54+N55+N56+N57+N58+N59+N61+N62+N67)</f>
        <v>10.4</v>
      </c>
      <c r="O69" s="54"/>
      <c r="P69" s="53">
        <f>SUM(P26+P27+P48+P49+P50+P53+P54+P55+P56+P57+P58+P59+P61+P62+P67)</f>
        <v>553668.34199999995</v>
      </c>
      <c r="Q69" s="53">
        <f>SUM(Q26+Q27+Q48+Q49+Q50++Q51+Q53+Q54+Q55+Q56+Q57+Q58+Q59+Q61+Q62+Q67)</f>
        <v>45012.319499999998</v>
      </c>
      <c r="R69" s="50"/>
      <c r="S69" s="50"/>
      <c r="T69" s="50"/>
      <c r="U69" s="55">
        <f>SUM(P69+Q69+R69+S69+T69)</f>
        <v>598680.66149999993</v>
      </c>
      <c r="V69" s="5"/>
      <c r="W69" s="95">
        <v>512522.76699999999</v>
      </c>
      <c r="X69" s="96">
        <f t="shared" si="7"/>
        <v>-86157.894499999937</v>
      </c>
      <c r="Y69" s="95"/>
      <c r="Z69" s="95"/>
      <c r="AA69" s="78">
        <v>-6.04</v>
      </c>
    </row>
    <row r="70" spans="1:27" ht="23.4" customHeight="1">
      <c r="A70" s="5"/>
      <c r="B70" s="46">
        <v>8</v>
      </c>
      <c r="C70" s="46" t="s">
        <v>210</v>
      </c>
      <c r="D70" s="46" t="s">
        <v>56</v>
      </c>
      <c r="E70" s="46"/>
      <c r="F70" s="46"/>
      <c r="G70" s="46"/>
      <c r="H70" s="46"/>
      <c r="I70" s="46"/>
      <c r="J70" s="46"/>
      <c r="K70" s="46">
        <v>5</v>
      </c>
      <c r="L70" s="46">
        <v>2.54</v>
      </c>
      <c r="M70" s="48">
        <f t="shared" ref="M70" si="35">SUM(L70*17697)</f>
        <v>44950.38</v>
      </c>
      <c r="N70" s="46">
        <v>1</v>
      </c>
      <c r="O70" s="48">
        <f t="shared" ref="O70" si="36">SUM(M70*N70*1)</f>
        <v>44950.38</v>
      </c>
      <c r="P70" s="48">
        <f t="shared" ref="P70:P71" si="37">SUM(N70*O70)</f>
        <v>44950.38</v>
      </c>
      <c r="Q70" s="48">
        <f t="shared" ref="Q70:Q72" si="38">SUM(P70*10%)</f>
        <v>4495.0379999999996</v>
      </c>
      <c r="R70" s="46"/>
      <c r="S70" s="46"/>
      <c r="T70" s="46"/>
      <c r="U70" s="48">
        <f t="shared" ref="U70:U72" si="39">SUM(P70+Q70+R70+T70)</f>
        <v>49445.417999999998</v>
      </c>
      <c r="V70" s="5"/>
      <c r="W70" s="91">
        <v>40880.070000000007</v>
      </c>
      <c r="X70" s="92">
        <f t="shared" si="7"/>
        <v>-8565.3479999999909</v>
      </c>
      <c r="Y70" s="91"/>
      <c r="Z70" s="91">
        <v>2.1</v>
      </c>
      <c r="AA70" s="77">
        <f t="shared" si="8"/>
        <v>-0.43999999999999995</v>
      </c>
    </row>
    <row r="71" spans="1:27" ht="18.600000000000001" customHeight="1">
      <c r="A71" s="5"/>
      <c r="B71" s="8">
        <v>9</v>
      </c>
      <c r="C71" s="8" t="s">
        <v>77</v>
      </c>
      <c r="D71" s="8" t="s">
        <v>132</v>
      </c>
      <c r="E71" s="8"/>
      <c r="F71" s="8"/>
      <c r="G71" s="8"/>
      <c r="H71" s="8"/>
      <c r="I71" s="8"/>
      <c r="J71" s="8"/>
      <c r="K71" s="8">
        <v>4</v>
      </c>
      <c r="L71" s="8">
        <v>2.5099999999999998</v>
      </c>
      <c r="M71" s="11">
        <f t="shared" ref="M71" si="40">SUM(L71*17697)</f>
        <v>44419.469999999994</v>
      </c>
      <c r="N71" s="8">
        <v>1</v>
      </c>
      <c r="O71" s="11">
        <f t="shared" ref="O71:O72" si="41">SUM(M71*N71*1)</f>
        <v>44419.469999999994</v>
      </c>
      <c r="P71" s="11">
        <f t="shared" si="37"/>
        <v>44419.469999999994</v>
      </c>
      <c r="Q71" s="11">
        <f t="shared" si="38"/>
        <v>4441.9469999999992</v>
      </c>
      <c r="R71" s="8"/>
      <c r="S71" s="8"/>
      <c r="T71" s="8"/>
      <c r="U71" s="11">
        <f t="shared" si="39"/>
        <v>48861.416999999994</v>
      </c>
      <c r="V71" s="5"/>
      <c r="W71" s="91">
        <v>38154.732000000004</v>
      </c>
      <c r="X71" s="92">
        <f t="shared" si="7"/>
        <v>-10706.68499999999</v>
      </c>
      <c r="Y71" s="91"/>
      <c r="Z71" s="91">
        <v>1.96</v>
      </c>
      <c r="AA71" s="77">
        <f t="shared" si="8"/>
        <v>-0.54999999999999982</v>
      </c>
    </row>
    <row r="72" spans="1:27" ht="24.6" customHeight="1">
      <c r="A72" s="5"/>
      <c r="B72" s="8">
        <v>10</v>
      </c>
      <c r="C72" s="8" t="s">
        <v>209</v>
      </c>
      <c r="D72" s="8" t="s">
        <v>32</v>
      </c>
      <c r="E72" s="8"/>
      <c r="F72" s="8"/>
      <c r="G72" s="8"/>
      <c r="H72" s="8"/>
      <c r="I72" s="8"/>
      <c r="J72" s="8"/>
      <c r="K72" s="8">
        <v>4</v>
      </c>
      <c r="L72" s="8">
        <v>2.5099999999999998</v>
      </c>
      <c r="M72" s="11">
        <f>SUM(L72*17697)</f>
        <v>44419.469999999994</v>
      </c>
      <c r="N72" s="8">
        <v>1</v>
      </c>
      <c r="O72" s="11">
        <f t="shared" si="41"/>
        <v>44419.469999999994</v>
      </c>
      <c r="P72" s="11">
        <f t="shared" ref="P72" si="42">SUM(N72*O72)</f>
        <v>44419.469999999994</v>
      </c>
      <c r="Q72" s="11">
        <f t="shared" si="38"/>
        <v>4441.9469999999992</v>
      </c>
      <c r="R72" s="8"/>
      <c r="S72" s="8"/>
      <c r="T72" s="8"/>
      <c r="U72" s="11">
        <f t="shared" si="39"/>
        <v>48861.416999999994</v>
      </c>
      <c r="V72" s="5"/>
      <c r="W72" s="91">
        <v>38154.732000000004</v>
      </c>
      <c r="X72" s="92">
        <f t="shared" si="7"/>
        <v>-10706.68499999999</v>
      </c>
      <c r="Y72" s="91"/>
      <c r="Z72" s="91">
        <v>1.96</v>
      </c>
      <c r="AA72" s="77">
        <f t="shared" si="8"/>
        <v>-0.54999999999999982</v>
      </c>
    </row>
    <row r="73" spans="1:27" ht="15.6" hidden="1" customHeight="1">
      <c r="A73" s="5"/>
      <c r="B73" s="8">
        <v>30</v>
      </c>
      <c r="C73" s="8" t="s">
        <v>111</v>
      </c>
      <c r="D73" s="8"/>
      <c r="E73" s="8"/>
      <c r="F73" s="8"/>
      <c r="G73" s="8"/>
      <c r="H73" s="8"/>
      <c r="I73" s="8"/>
      <c r="J73" s="8"/>
      <c r="K73" s="8"/>
      <c r="L73" s="8"/>
      <c r="M73" s="11"/>
      <c r="N73" s="8"/>
      <c r="O73" s="11"/>
      <c r="P73" s="11"/>
      <c r="Q73" s="11"/>
      <c r="R73" s="8"/>
      <c r="S73" s="8"/>
      <c r="T73" s="8"/>
      <c r="U73" s="11"/>
      <c r="V73" s="5"/>
      <c r="W73" s="91">
        <v>38154.732000000004</v>
      </c>
      <c r="X73" s="92">
        <f t="shared" si="7"/>
        <v>38154.732000000004</v>
      </c>
      <c r="Y73" s="91"/>
      <c r="Z73" s="91">
        <v>1.96</v>
      </c>
      <c r="AA73" s="77">
        <f t="shared" si="8"/>
        <v>1.96</v>
      </c>
    </row>
    <row r="74" spans="1:27" ht="15.6" hidden="1" customHeight="1">
      <c r="A74" s="5"/>
      <c r="B74" s="8"/>
      <c r="C74" s="8" t="s">
        <v>111</v>
      </c>
      <c r="D74" s="8"/>
      <c r="E74" s="8"/>
      <c r="F74" s="8"/>
      <c r="G74" s="8"/>
      <c r="H74" s="8"/>
      <c r="I74" s="8"/>
      <c r="J74" s="8"/>
      <c r="K74" s="8"/>
      <c r="L74" s="8"/>
      <c r="M74" s="14">
        <f>SUM(M73)</f>
        <v>0</v>
      </c>
      <c r="N74" s="13">
        <v>1</v>
      </c>
      <c r="O74" s="13"/>
      <c r="P74" s="14">
        <f>SUM(P73)</f>
        <v>0</v>
      </c>
      <c r="Q74" s="14">
        <f>SUM(Q73)</f>
        <v>0</v>
      </c>
      <c r="R74" s="13"/>
      <c r="S74" s="13"/>
      <c r="T74" s="13"/>
      <c r="U74" s="14">
        <f t="shared" ref="U74" si="43">SUM(P74:Q74)</f>
        <v>0</v>
      </c>
      <c r="V74" s="5"/>
      <c r="W74" s="91"/>
      <c r="X74" s="92">
        <f t="shared" si="7"/>
        <v>0</v>
      </c>
      <c r="Y74" s="91"/>
      <c r="Z74" s="91"/>
      <c r="AA74" s="77">
        <f t="shared" si="8"/>
        <v>0</v>
      </c>
    </row>
    <row r="75" spans="1:27" ht="15.6" hidden="1" customHeight="1">
      <c r="A75" s="5"/>
      <c r="B75" s="8"/>
      <c r="C75" s="8"/>
      <c r="D75" s="13"/>
      <c r="E75" s="13"/>
      <c r="F75" s="8"/>
      <c r="G75" s="8"/>
      <c r="H75" s="8"/>
      <c r="I75" s="8"/>
      <c r="J75" s="8"/>
      <c r="K75" s="8"/>
      <c r="L75" s="8"/>
      <c r="M75" s="11"/>
      <c r="N75" s="8"/>
      <c r="O75" s="11"/>
      <c r="P75" s="11"/>
      <c r="Q75" s="11"/>
      <c r="R75" s="8"/>
      <c r="S75" s="8"/>
      <c r="T75" s="8"/>
      <c r="U75" s="11"/>
      <c r="V75" s="5"/>
      <c r="W75" s="91">
        <v>0</v>
      </c>
      <c r="X75" s="92">
        <f t="shared" si="7"/>
        <v>0</v>
      </c>
      <c r="Y75" s="91"/>
      <c r="Z75" s="91"/>
      <c r="AA75" s="77">
        <f t="shared" si="8"/>
        <v>0</v>
      </c>
    </row>
    <row r="76" spans="1:27" ht="27.6" hidden="1" customHeight="1">
      <c r="A76" s="5"/>
      <c r="B76" s="8">
        <v>23</v>
      </c>
      <c r="C76" s="8"/>
      <c r="D76" s="8"/>
      <c r="E76" s="13"/>
      <c r="F76" s="8"/>
      <c r="G76" s="8"/>
      <c r="H76" s="8"/>
      <c r="I76" s="8"/>
      <c r="J76" s="8"/>
      <c r="K76" s="8"/>
      <c r="L76" s="8"/>
      <c r="M76" s="11"/>
      <c r="N76" s="8"/>
      <c r="O76" s="11"/>
      <c r="P76" s="11"/>
      <c r="Q76" s="11"/>
      <c r="R76" s="8"/>
      <c r="S76" s="8"/>
      <c r="T76" s="8"/>
      <c r="U76" s="11"/>
      <c r="V76" s="5"/>
      <c r="W76" s="91"/>
      <c r="X76" s="92">
        <f t="shared" si="7"/>
        <v>0</v>
      </c>
      <c r="Y76" s="91"/>
      <c r="Z76" s="91"/>
      <c r="AA76" s="77">
        <f t="shared" si="8"/>
        <v>0</v>
      </c>
    </row>
    <row r="77" spans="1:27" ht="37.200000000000003" customHeight="1">
      <c r="A77" s="5"/>
      <c r="B77" s="8"/>
      <c r="C77" s="8" t="s">
        <v>209</v>
      </c>
      <c r="D77" s="8" t="s">
        <v>133</v>
      </c>
      <c r="E77" s="8"/>
      <c r="F77" s="8"/>
      <c r="G77" s="8"/>
      <c r="H77" s="8"/>
      <c r="I77" s="8"/>
      <c r="J77" s="8"/>
      <c r="K77" s="8">
        <v>3</v>
      </c>
      <c r="L77" s="8">
        <v>2.4700000000000002</v>
      </c>
      <c r="M77" s="11">
        <f t="shared" ref="M77" si="44">SUM(L77*17697)</f>
        <v>43711.590000000004</v>
      </c>
      <c r="N77" s="8">
        <v>0.5</v>
      </c>
      <c r="O77" s="11">
        <f>SUM(M77*1)</f>
        <v>43711.590000000004</v>
      </c>
      <c r="P77" s="11">
        <f t="shared" ref="P77:P106" si="45">SUM(N77*O77)</f>
        <v>21855.795000000002</v>
      </c>
      <c r="Q77" s="11">
        <v>0</v>
      </c>
      <c r="R77" s="8"/>
      <c r="S77" s="8"/>
      <c r="T77" s="8"/>
      <c r="U77" s="11">
        <f t="shared" si="0"/>
        <v>21855.795000000002</v>
      </c>
      <c r="V77" s="5"/>
      <c r="W77" s="91">
        <v>16192.755000000001</v>
      </c>
      <c r="X77" s="92">
        <f t="shared" si="7"/>
        <v>-5663.0400000000009</v>
      </c>
      <c r="Y77" s="91"/>
      <c r="Z77" s="91">
        <v>1.83</v>
      </c>
      <c r="AA77" s="77">
        <f t="shared" si="8"/>
        <v>-0.64000000000000012</v>
      </c>
    </row>
    <row r="78" spans="1:27" ht="33.6" customHeight="1">
      <c r="A78" s="5"/>
      <c r="B78" s="8">
        <v>11</v>
      </c>
      <c r="C78" s="8" t="s">
        <v>212</v>
      </c>
      <c r="D78" s="8" t="s">
        <v>199</v>
      </c>
      <c r="E78" s="8"/>
      <c r="F78" s="8"/>
      <c r="G78" s="8"/>
      <c r="H78" s="8"/>
      <c r="I78" s="8"/>
      <c r="J78" s="8"/>
      <c r="K78" s="8">
        <v>3</v>
      </c>
      <c r="L78" s="8">
        <v>2.4700000000000002</v>
      </c>
      <c r="M78" s="11">
        <f t="shared" ref="M78" si="46">SUM(L78*17697)</f>
        <v>43711.590000000004</v>
      </c>
      <c r="N78" s="8">
        <v>1</v>
      </c>
      <c r="O78" s="11">
        <f>SUM(M78*1)</f>
        <v>43711.590000000004</v>
      </c>
      <c r="P78" s="11">
        <f t="shared" si="45"/>
        <v>43711.590000000004</v>
      </c>
      <c r="Q78" s="11">
        <f t="shared" ref="Q78:Q106" si="47">SUM(P78*10%)</f>
        <v>4371.1590000000006</v>
      </c>
      <c r="R78" s="8"/>
      <c r="S78" s="8"/>
      <c r="T78" s="8"/>
      <c r="U78" s="11">
        <f t="shared" si="0"/>
        <v>48082.749000000003</v>
      </c>
      <c r="V78" s="5"/>
      <c r="W78" s="91">
        <v>35624.061000000002</v>
      </c>
      <c r="X78" s="92">
        <f t="shared" si="7"/>
        <v>-12458.688000000002</v>
      </c>
      <c r="Y78" s="91"/>
      <c r="Z78" s="91">
        <v>1.83</v>
      </c>
      <c r="AA78" s="77">
        <f t="shared" si="8"/>
        <v>-0.64000000000000012</v>
      </c>
    </row>
    <row r="79" spans="1:27" ht="18.600000000000001" customHeight="1">
      <c r="A79" s="5"/>
      <c r="B79" s="8"/>
      <c r="C79" s="8" t="s">
        <v>212</v>
      </c>
      <c r="D79" s="8" t="s">
        <v>34</v>
      </c>
      <c r="E79" s="8"/>
      <c r="F79" s="8"/>
      <c r="G79" s="8"/>
      <c r="H79" s="8"/>
      <c r="I79" s="8"/>
      <c r="J79" s="8"/>
      <c r="K79" s="8">
        <v>1</v>
      </c>
      <c r="L79" s="8">
        <v>2.41</v>
      </c>
      <c r="M79" s="11">
        <f t="shared" ref="M79" si="48">SUM(L79*17697)</f>
        <v>42649.770000000004</v>
      </c>
      <c r="N79" s="8">
        <v>0.5</v>
      </c>
      <c r="O79" s="11">
        <f>SUM(M79*1)</f>
        <v>42649.770000000004</v>
      </c>
      <c r="P79" s="11">
        <f t="shared" si="45"/>
        <v>21324.885000000002</v>
      </c>
      <c r="Q79" s="11">
        <v>0</v>
      </c>
      <c r="R79" s="8"/>
      <c r="S79" s="8"/>
      <c r="T79" s="8"/>
      <c r="U79" s="11">
        <f t="shared" si="0"/>
        <v>21324.885000000002</v>
      </c>
      <c r="V79" s="5"/>
      <c r="W79" s="91">
        <v>14157.6</v>
      </c>
      <c r="X79" s="92">
        <f t="shared" si="7"/>
        <v>-7167.2850000000017</v>
      </c>
      <c r="Y79" s="91"/>
      <c r="Z79" s="91">
        <v>1.6</v>
      </c>
      <c r="AA79" s="77">
        <f t="shared" si="8"/>
        <v>-0.81</v>
      </c>
    </row>
    <row r="80" spans="1:27" ht="42.6" customHeight="1">
      <c r="A80" s="5"/>
      <c r="B80" s="8">
        <v>12</v>
      </c>
      <c r="C80" s="8" t="s">
        <v>108</v>
      </c>
      <c r="D80" s="8" t="s">
        <v>133</v>
      </c>
      <c r="E80" s="8"/>
      <c r="F80" s="8"/>
      <c r="G80" s="8"/>
      <c r="H80" s="8"/>
      <c r="I80" s="8"/>
      <c r="J80" s="8"/>
      <c r="K80" s="8">
        <v>3</v>
      </c>
      <c r="L80" s="8">
        <v>2.4700000000000002</v>
      </c>
      <c r="M80" s="11">
        <f t="shared" si="10"/>
        <v>43711.590000000004</v>
      </c>
      <c r="N80" s="8">
        <v>1</v>
      </c>
      <c r="O80" s="11">
        <f t="shared" si="11"/>
        <v>43711.590000000004</v>
      </c>
      <c r="P80" s="11">
        <f t="shared" si="45"/>
        <v>43711.590000000004</v>
      </c>
      <c r="Q80" s="11">
        <f t="shared" si="47"/>
        <v>4371.1590000000006</v>
      </c>
      <c r="R80" s="8"/>
      <c r="S80" s="8"/>
      <c r="T80" s="8"/>
      <c r="U80" s="11">
        <f t="shared" si="0"/>
        <v>48082.749000000003</v>
      </c>
      <c r="V80" s="5"/>
      <c r="W80" s="91">
        <v>35624.061000000002</v>
      </c>
      <c r="X80" s="92">
        <f t="shared" si="7"/>
        <v>-12458.688000000002</v>
      </c>
      <c r="Y80" s="91"/>
      <c r="Z80" s="91">
        <v>1.83</v>
      </c>
      <c r="AA80" s="77">
        <f t="shared" si="8"/>
        <v>-0.64000000000000012</v>
      </c>
    </row>
    <row r="81" spans="1:27" ht="21" customHeight="1">
      <c r="A81" s="5"/>
      <c r="B81" s="8"/>
      <c r="C81" s="8" t="s">
        <v>108</v>
      </c>
      <c r="D81" s="8" t="s">
        <v>34</v>
      </c>
      <c r="E81" s="8"/>
      <c r="F81" s="8"/>
      <c r="G81" s="8"/>
      <c r="H81" s="8"/>
      <c r="I81" s="8"/>
      <c r="J81" s="8"/>
      <c r="K81" s="8">
        <v>1</v>
      </c>
      <c r="L81" s="8">
        <v>2.41</v>
      </c>
      <c r="M81" s="11">
        <f t="shared" si="10"/>
        <v>42649.770000000004</v>
      </c>
      <c r="N81" s="8">
        <v>0.5</v>
      </c>
      <c r="O81" s="11">
        <f>SUM(M81*1)</f>
        <v>42649.770000000004</v>
      </c>
      <c r="P81" s="11">
        <f t="shared" si="45"/>
        <v>21324.885000000002</v>
      </c>
      <c r="Q81" s="11">
        <v>0</v>
      </c>
      <c r="R81" s="8"/>
      <c r="S81" s="8"/>
      <c r="T81" s="8"/>
      <c r="U81" s="11">
        <f t="shared" si="0"/>
        <v>21324.885000000002</v>
      </c>
      <c r="V81" s="5"/>
      <c r="W81" s="91">
        <v>14157.6</v>
      </c>
      <c r="X81" s="92">
        <f t="shared" si="7"/>
        <v>-7167.2850000000017</v>
      </c>
      <c r="Y81" s="91"/>
      <c r="Z81" s="91">
        <v>1.6</v>
      </c>
      <c r="AA81" s="77">
        <f t="shared" si="8"/>
        <v>-0.81</v>
      </c>
    </row>
    <row r="82" spans="1:27" ht="33.6" customHeight="1">
      <c r="A82" s="5"/>
      <c r="B82" s="8">
        <v>13</v>
      </c>
      <c r="C82" s="8" t="s">
        <v>255</v>
      </c>
      <c r="D82" s="8" t="s">
        <v>134</v>
      </c>
      <c r="E82" s="13"/>
      <c r="F82" s="13"/>
      <c r="G82" s="13"/>
      <c r="H82" s="13"/>
      <c r="I82" s="13"/>
      <c r="J82" s="13"/>
      <c r="K82" s="8">
        <v>3</v>
      </c>
      <c r="L82" s="8">
        <v>2.4700000000000002</v>
      </c>
      <c r="M82" s="11">
        <f t="shared" si="10"/>
        <v>43711.590000000004</v>
      </c>
      <c r="N82" s="8">
        <v>1</v>
      </c>
      <c r="O82" s="11">
        <f>SUM(M82*1)</f>
        <v>43711.590000000004</v>
      </c>
      <c r="P82" s="11">
        <f t="shared" si="45"/>
        <v>43711.590000000004</v>
      </c>
      <c r="Q82" s="11">
        <f t="shared" si="47"/>
        <v>4371.1590000000006</v>
      </c>
      <c r="R82" s="8"/>
      <c r="S82" s="8"/>
      <c r="T82" s="8"/>
      <c r="U82" s="11">
        <f t="shared" si="0"/>
        <v>48082.749000000003</v>
      </c>
      <c r="V82" s="5"/>
      <c r="W82" s="91">
        <v>35624.061000000002</v>
      </c>
      <c r="X82" s="92">
        <f t="shared" si="7"/>
        <v>-12458.688000000002</v>
      </c>
      <c r="Y82" s="91"/>
      <c r="Z82" s="91">
        <v>1.83</v>
      </c>
      <c r="AA82" s="77">
        <f t="shared" si="8"/>
        <v>-0.64000000000000012</v>
      </c>
    </row>
    <row r="83" spans="1:27" ht="40.799999999999997" customHeight="1">
      <c r="A83" s="5"/>
      <c r="B83" s="8"/>
      <c r="C83" s="8" t="s">
        <v>255</v>
      </c>
      <c r="D83" s="8" t="s">
        <v>134</v>
      </c>
      <c r="E83" s="13"/>
      <c r="F83" s="13"/>
      <c r="G83" s="13"/>
      <c r="H83" s="13"/>
      <c r="I83" s="13"/>
      <c r="J83" s="13"/>
      <c r="K83" s="8">
        <v>3</v>
      </c>
      <c r="L83" s="8">
        <v>2.4700000000000002</v>
      </c>
      <c r="M83" s="11">
        <f t="shared" si="10"/>
        <v>43711.590000000004</v>
      </c>
      <c r="N83" s="8">
        <v>0.5</v>
      </c>
      <c r="O83" s="11">
        <f>SUM(M83*1)</f>
        <v>43711.590000000004</v>
      </c>
      <c r="P83" s="11">
        <f t="shared" si="45"/>
        <v>21855.795000000002</v>
      </c>
      <c r="Q83" s="11">
        <v>0</v>
      </c>
      <c r="R83" s="8"/>
      <c r="S83" s="13"/>
      <c r="T83" s="13"/>
      <c r="U83" s="11">
        <f t="shared" si="0"/>
        <v>21855.795000000002</v>
      </c>
      <c r="V83" s="5"/>
      <c r="W83" s="91">
        <v>16192.755000000001</v>
      </c>
      <c r="X83" s="92">
        <f t="shared" si="7"/>
        <v>-5663.0400000000009</v>
      </c>
      <c r="Y83" s="91"/>
      <c r="Z83" s="91">
        <v>1.83</v>
      </c>
      <c r="AA83" s="77">
        <f t="shared" si="8"/>
        <v>-0.64000000000000012</v>
      </c>
    </row>
    <row r="84" spans="1:27" ht="15.6" hidden="1" customHeight="1">
      <c r="A84" s="5"/>
      <c r="B84" s="8"/>
      <c r="C84" s="8" t="s">
        <v>111</v>
      </c>
      <c r="D84" s="8"/>
      <c r="E84" s="8"/>
      <c r="F84" s="8"/>
      <c r="G84" s="8"/>
      <c r="H84" s="8"/>
      <c r="I84" s="8"/>
      <c r="J84" s="8"/>
      <c r="K84" s="8"/>
      <c r="L84" s="8"/>
      <c r="M84" s="11"/>
      <c r="N84" s="8"/>
      <c r="O84" s="11"/>
      <c r="P84" s="11"/>
      <c r="Q84" s="11"/>
      <c r="R84" s="18"/>
      <c r="S84" s="18"/>
      <c r="T84" s="8"/>
      <c r="U84" s="11"/>
      <c r="V84" s="5"/>
      <c r="W84" s="91"/>
      <c r="X84" s="92">
        <f t="shared" si="7"/>
        <v>0</v>
      </c>
      <c r="Y84" s="91"/>
      <c r="Z84" s="91"/>
      <c r="AA84" s="77">
        <f t="shared" si="8"/>
        <v>0</v>
      </c>
    </row>
    <row r="85" spans="1:27" ht="15.6" hidden="1" customHeight="1">
      <c r="A85" s="5"/>
      <c r="B85" s="8"/>
      <c r="C85" s="8" t="s">
        <v>111</v>
      </c>
      <c r="D85" s="8"/>
      <c r="E85" s="8"/>
      <c r="F85" s="8"/>
      <c r="G85" s="8"/>
      <c r="H85" s="8"/>
      <c r="I85" s="8"/>
      <c r="J85" s="8"/>
      <c r="K85" s="8"/>
      <c r="L85" s="8"/>
      <c r="M85" s="11"/>
      <c r="N85" s="8"/>
      <c r="O85" s="11"/>
      <c r="P85" s="11"/>
      <c r="Q85" s="11"/>
      <c r="R85" s="18"/>
      <c r="S85" s="18"/>
      <c r="T85" s="8"/>
      <c r="U85" s="11"/>
      <c r="V85" s="5"/>
      <c r="W85" s="91"/>
      <c r="X85" s="92">
        <f t="shared" si="7"/>
        <v>0</v>
      </c>
      <c r="Y85" s="91"/>
      <c r="Z85" s="91"/>
      <c r="AA85" s="77">
        <f t="shared" si="8"/>
        <v>0</v>
      </c>
    </row>
    <row r="86" spans="1:27" ht="15.6" hidden="1" customHeight="1">
      <c r="A86" s="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11"/>
      <c r="N86" s="8"/>
      <c r="O86" s="11"/>
      <c r="P86" s="11"/>
      <c r="Q86" s="11"/>
      <c r="R86" s="8"/>
      <c r="S86" s="8"/>
      <c r="T86" s="8"/>
      <c r="U86" s="11"/>
      <c r="V86" s="5"/>
      <c r="W86" s="91"/>
      <c r="X86" s="92">
        <f t="shared" si="7"/>
        <v>0</v>
      </c>
      <c r="Y86" s="91"/>
      <c r="Z86" s="91"/>
      <c r="AA86" s="77">
        <f t="shared" si="8"/>
        <v>0</v>
      </c>
    </row>
    <row r="87" spans="1:27" ht="33" customHeight="1">
      <c r="A87" s="5"/>
      <c r="B87" s="8">
        <v>14</v>
      </c>
      <c r="C87" s="8" t="s">
        <v>84</v>
      </c>
      <c r="D87" s="7" t="s">
        <v>211</v>
      </c>
      <c r="E87" s="8"/>
      <c r="F87" s="8"/>
      <c r="G87" s="8"/>
      <c r="H87" s="8"/>
      <c r="I87" s="8"/>
      <c r="J87" s="8"/>
      <c r="K87" s="8">
        <v>2</v>
      </c>
      <c r="L87" s="8">
        <v>2.44</v>
      </c>
      <c r="M87" s="11">
        <f t="shared" si="10"/>
        <v>43180.68</v>
      </c>
      <c r="N87" s="8">
        <v>1</v>
      </c>
      <c r="O87" s="11">
        <f>SUM(M87*1)</f>
        <v>43180.68</v>
      </c>
      <c r="P87" s="11">
        <f t="shared" ref="P87:P92" si="49">SUM(N87*O87)</f>
        <v>43180.68</v>
      </c>
      <c r="Q87" s="11">
        <f t="shared" si="47"/>
        <v>4318.0680000000002</v>
      </c>
      <c r="R87" s="11">
        <f>SUM(17697*30)/100</f>
        <v>5309.1</v>
      </c>
      <c r="S87" s="18"/>
      <c r="T87" s="8"/>
      <c r="U87" s="11">
        <f t="shared" si="0"/>
        <v>52807.847999999998</v>
      </c>
      <c r="V87" s="5"/>
      <c r="W87" s="91">
        <v>38597.156999999999</v>
      </c>
      <c r="X87" s="92">
        <f t="shared" si="7"/>
        <v>-14210.690999999999</v>
      </c>
      <c r="Y87" s="91"/>
      <c r="Z87" s="91">
        <v>1.71</v>
      </c>
      <c r="AA87" s="77">
        <f t="shared" si="8"/>
        <v>-0.73</v>
      </c>
    </row>
    <row r="88" spans="1:27" ht="31.8" customHeight="1">
      <c r="A88" s="5"/>
      <c r="B88" s="8"/>
      <c r="C88" s="8" t="s">
        <v>84</v>
      </c>
      <c r="D88" s="7" t="s">
        <v>211</v>
      </c>
      <c r="E88" s="8"/>
      <c r="F88" s="8"/>
      <c r="G88" s="8"/>
      <c r="H88" s="8"/>
      <c r="I88" s="8"/>
      <c r="J88" s="8"/>
      <c r="K88" s="8">
        <v>2</v>
      </c>
      <c r="L88" s="8">
        <v>2.44</v>
      </c>
      <c r="M88" s="11">
        <f t="shared" si="10"/>
        <v>43180.68</v>
      </c>
      <c r="N88" s="8">
        <v>0.25</v>
      </c>
      <c r="O88" s="11">
        <f t="shared" ref="O88:O92" si="50">SUM(M88*1)</f>
        <v>43180.68</v>
      </c>
      <c r="P88" s="11">
        <f t="shared" si="45"/>
        <v>10795.17</v>
      </c>
      <c r="Q88" s="11">
        <f t="shared" si="47"/>
        <v>1079.5170000000001</v>
      </c>
      <c r="R88" s="11">
        <f>SUM(17697*30)/100/4</f>
        <v>1327.2750000000001</v>
      </c>
      <c r="S88" s="8"/>
      <c r="T88" s="8"/>
      <c r="U88" s="11">
        <f t="shared" si="0"/>
        <v>13201.962</v>
      </c>
      <c r="V88" s="5"/>
      <c r="W88" s="91">
        <v>9649.2892499999998</v>
      </c>
      <c r="X88" s="92">
        <f t="shared" si="7"/>
        <v>-3552.6727499999997</v>
      </c>
      <c r="Y88" s="91"/>
      <c r="Z88" s="91">
        <v>1.71</v>
      </c>
      <c r="AA88" s="77">
        <f t="shared" si="8"/>
        <v>-0.73</v>
      </c>
    </row>
    <row r="89" spans="1:27" ht="30.6" customHeight="1">
      <c r="A89" s="5"/>
      <c r="B89" s="8">
        <v>15</v>
      </c>
      <c r="C89" s="8" t="s">
        <v>57</v>
      </c>
      <c r="D89" s="7" t="s">
        <v>211</v>
      </c>
      <c r="E89" s="8"/>
      <c r="F89" s="8"/>
      <c r="G89" s="8"/>
      <c r="H89" s="8"/>
      <c r="I89" s="8"/>
      <c r="J89" s="8"/>
      <c r="K89" s="8">
        <v>2</v>
      </c>
      <c r="L89" s="8">
        <v>2.44</v>
      </c>
      <c r="M89" s="11">
        <f t="shared" si="10"/>
        <v>43180.68</v>
      </c>
      <c r="N89" s="8">
        <v>1</v>
      </c>
      <c r="O89" s="11">
        <f t="shared" si="50"/>
        <v>43180.68</v>
      </c>
      <c r="P89" s="11">
        <f t="shared" si="49"/>
        <v>43180.68</v>
      </c>
      <c r="Q89" s="11">
        <f t="shared" si="47"/>
        <v>4318.0680000000002</v>
      </c>
      <c r="R89" s="11">
        <f>SUM(17697*30)/100</f>
        <v>5309.1</v>
      </c>
      <c r="S89" s="8"/>
      <c r="T89" s="8"/>
      <c r="U89" s="11">
        <f t="shared" si="0"/>
        <v>52807.847999999998</v>
      </c>
      <c r="V89" s="5"/>
      <c r="W89" s="91">
        <v>38597.156999999999</v>
      </c>
      <c r="X89" s="92">
        <f t="shared" si="7"/>
        <v>-14210.690999999999</v>
      </c>
      <c r="Y89" s="91"/>
      <c r="Z89" s="91">
        <v>1.71</v>
      </c>
      <c r="AA89" s="77">
        <f t="shared" si="8"/>
        <v>-0.73</v>
      </c>
    </row>
    <row r="90" spans="1:27" ht="37.200000000000003" customHeight="1">
      <c r="A90" s="5"/>
      <c r="B90" s="8"/>
      <c r="C90" s="8" t="s">
        <v>57</v>
      </c>
      <c r="D90" s="42" t="s">
        <v>211</v>
      </c>
      <c r="E90" s="8"/>
      <c r="F90" s="8"/>
      <c r="G90" s="8"/>
      <c r="H90" s="8"/>
      <c r="I90" s="8"/>
      <c r="J90" s="8"/>
      <c r="K90" s="8">
        <v>2</v>
      </c>
      <c r="L90" s="8">
        <v>2.44</v>
      </c>
      <c r="M90" s="11">
        <f t="shared" si="10"/>
        <v>43180.68</v>
      </c>
      <c r="N90" s="8">
        <v>0.25</v>
      </c>
      <c r="O90" s="11">
        <f t="shared" si="50"/>
        <v>43180.68</v>
      </c>
      <c r="P90" s="11">
        <f t="shared" si="49"/>
        <v>10795.17</v>
      </c>
      <c r="Q90" s="11">
        <f t="shared" si="47"/>
        <v>1079.5170000000001</v>
      </c>
      <c r="R90" s="11">
        <f>SUM(17697*30)/100/4</f>
        <v>1327.2750000000001</v>
      </c>
      <c r="S90" s="8"/>
      <c r="T90" s="8"/>
      <c r="U90" s="11">
        <f t="shared" si="0"/>
        <v>13201.962</v>
      </c>
      <c r="V90" s="5"/>
      <c r="W90" s="91">
        <v>9649.2892499999998</v>
      </c>
      <c r="X90" s="92">
        <f t="shared" si="7"/>
        <v>-3552.6727499999997</v>
      </c>
      <c r="Y90" s="91"/>
      <c r="Z90" s="91">
        <v>1.71</v>
      </c>
      <c r="AA90" s="77">
        <f t="shared" si="8"/>
        <v>-0.73</v>
      </c>
    </row>
    <row r="91" spans="1:27" ht="33" customHeight="1">
      <c r="A91" s="5"/>
      <c r="B91" s="8">
        <v>16</v>
      </c>
      <c r="C91" s="8" t="s">
        <v>83</v>
      </c>
      <c r="D91" s="7" t="s">
        <v>211</v>
      </c>
      <c r="E91" s="8"/>
      <c r="F91" s="8"/>
      <c r="G91" s="8"/>
      <c r="H91" s="8"/>
      <c r="I91" s="8"/>
      <c r="J91" s="8"/>
      <c r="K91" s="8">
        <v>2</v>
      </c>
      <c r="L91" s="8">
        <v>2.44</v>
      </c>
      <c r="M91" s="11">
        <f t="shared" si="10"/>
        <v>43180.68</v>
      </c>
      <c r="N91" s="8">
        <v>1</v>
      </c>
      <c r="O91" s="11">
        <f t="shared" si="50"/>
        <v>43180.68</v>
      </c>
      <c r="P91" s="11">
        <f t="shared" si="49"/>
        <v>43180.68</v>
      </c>
      <c r="Q91" s="11">
        <f t="shared" si="47"/>
        <v>4318.0680000000002</v>
      </c>
      <c r="R91" s="11">
        <f>SUM(17697*30)/100</f>
        <v>5309.1</v>
      </c>
      <c r="S91" s="8"/>
      <c r="T91" s="8"/>
      <c r="U91" s="11">
        <f t="shared" si="0"/>
        <v>52807.847999999998</v>
      </c>
      <c r="V91" s="5"/>
      <c r="W91" s="91">
        <v>38597.156999999999</v>
      </c>
      <c r="X91" s="92">
        <f t="shared" ref="X91:X108" si="51">W91-U91</f>
        <v>-14210.690999999999</v>
      </c>
      <c r="Y91" s="91"/>
      <c r="Z91" s="91">
        <v>1.71</v>
      </c>
      <c r="AA91" s="77">
        <f t="shared" ref="AA91:AA106" si="52">Z91-L91</f>
        <v>-0.73</v>
      </c>
    </row>
    <row r="92" spans="1:27" ht="31.2" customHeight="1">
      <c r="A92" s="5"/>
      <c r="B92" s="8"/>
      <c r="C92" s="8" t="s">
        <v>83</v>
      </c>
      <c r="D92" s="7" t="s">
        <v>211</v>
      </c>
      <c r="E92" s="8"/>
      <c r="F92" s="8"/>
      <c r="G92" s="8"/>
      <c r="H92" s="8"/>
      <c r="I92" s="8"/>
      <c r="J92" s="8"/>
      <c r="K92" s="8">
        <v>2</v>
      </c>
      <c r="L92" s="8">
        <v>2.44</v>
      </c>
      <c r="M92" s="11">
        <f t="shared" si="10"/>
        <v>43180.68</v>
      </c>
      <c r="N92" s="8">
        <v>0.25</v>
      </c>
      <c r="O92" s="11">
        <f t="shared" si="50"/>
        <v>43180.68</v>
      </c>
      <c r="P92" s="11">
        <f t="shared" si="49"/>
        <v>10795.17</v>
      </c>
      <c r="Q92" s="11">
        <f t="shared" si="47"/>
        <v>1079.5170000000001</v>
      </c>
      <c r="R92" s="11">
        <f>SUM(17697*30)/100/4</f>
        <v>1327.2750000000001</v>
      </c>
      <c r="S92" s="8"/>
      <c r="T92" s="8"/>
      <c r="U92" s="11">
        <f t="shared" si="0"/>
        <v>13201.962</v>
      </c>
      <c r="V92" s="5"/>
      <c r="W92" s="91">
        <v>9649.2892499999998</v>
      </c>
      <c r="X92" s="92">
        <f t="shared" si="51"/>
        <v>-3552.6727499999997</v>
      </c>
      <c r="Y92" s="91"/>
      <c r="Z92" s="91">
        <v>1.71</v>
      </c>
      <c r="AA92" s="77">
        <f t="shared" si="52"/>
        <v>-0.73</v>
      </c>
    </row>
    <row r="93" spans="1:27" ht="33" customHeight="1">
      <c r="A93" s="5"/>
      <c r="B93" s="8">
        <v>17</v>
      </c>
      <c r="C93" s="8" t="s">
        <v>109</v>
      </c>
      <c r="D93" s="7" t="s">
        <v>211</v>
      </c>
      <c r="E93" s="8"/>
      <c r="F93" s="8"/>
      <c r="G93" s="8"/>
      <c r="H93" s="8"/>
      <c r="I93" s="8"/>
      <c r="J93" s="8"/>
      <c r="K93" s="8">
        <v>2</v>
      </c>
      <c r="L93" s="8">
        <v>2.44</v>
      </c>
      <c r="M93" s="11">
        <f t="shared" ref="M93:M95" si="53">SUM(L93*17697)</f>
        <v>43180.68</v>
      </c>
      <c r="N93" s="8">
        <v>1</v>
      </c>
      <c r="O93" s="11">
        <f t="shared" ref="O93:O95" si="54">SUM(M93*1)</f>
        <v>43180.68</v>
      </c>
      <c r="P93" s="11">
        <f t="shared" ref="P93:P97" si="55">SUM(N93*O93)</f>
        <v>43180.68</v>
      </c>
      <c r="Q93" s="11">
        <f t="shared" si="47"/>
        <v>4318.0680000000002</v>
      </c>
      <c r="R93" s="8">
        <v>5309</v>
      </c>
      <c r="S93" s="8"/>
      <c r="T93" s="8"/>
      <c r="U93" s="11">
        <f t="shared" si="0"/>
        <v>52807.748</v>
      </c>
      <c r="V93" s="5"/>
      <c r="W93" s="91">
        <v>38597.057000000001</v>
      </c>
      <c r="X93" s="92">
        <f t="shared" si="51"/>
        <v>-14210.690999999999</v>
      </c>
      <c r="Y93" s="91"/>
      <c r="Z93" s="91">
        <v>1.71</v>
      </c>
      <c r="AA93" s="77">
        <f t="shared" si="52"/>
        <v>-0.73</v>
      </c>
    </row>
    <row r="94" spans="1:27" ht="33.6" customHeight="1">
      <c r="A94" s="5"/>
      <c r="B94" s="8"/>
      <c r="C94" s="8" t="s">
        <v>109</v>
      </c>
      <c r="D94" s="7" t="s">
        <v>211</v>
      </c>
      <c r="E94" s="8"/>
      <c r="F94" s="8"/>
      <c r="G94" s="8"/>
      <c r="H94" s="8"/>
      <c r="I94" s="8"/>
      <c r="J94" s="8"/>
      <c r="K94" s="8">
        <v>2</v>
      </c>
      <c r="L94" s="8">
        <v>2.44</v>
      </c>
      <c r="M94" s="11">
        <f t="shared" si="53"/>
        <v>43180.68</v>
      </c>
      <c r="N94" s="8">
        <v>0.25</v>
      </c>
      <c r="O94" s="11">
        <f t="shared" si="54"/>
        <v>43180.68</v>
      </c>
      <c r="P94" s="11">
        <f t="shared" si="55"/>
        <v>10795.17</v>
      </c>
      <c r="Q94" s="11">
        <f t="shared" si="47"/>
        <v>1079.5170000000001</v>
      </c>
      <c r="R94" s="11">
        <f>SUM(17697*30)/100/4</f>
        <v>1327.2750000000001</v>
      </c>
      <c r="S94" s="8"/>
      <c r="T94" s="8"/>
      <c r="U94" s="11">
        <f t="shared" si="0"/>
        <v>13201.962</v>
      </c>
      <c r="V94" s="5"/>
      <c r="W94" s="91">
        <v>9649.2892499999998</v>
      </c>
      <c r="X94" s="92">
        <f t="shared" si="51"/>
        <v>-3552.6727499999997</v>
      </c>
      <c r="Y94" s="91"/>
      <c r="Z94" s="91">
        <v>1.71</v>
      </c>
      <c r="AA94" s="77">
        <f t="shared" si="52"/>
        <v>-0.73</v>
      </c>
    </row>
    <row r="95" spans="1:27" ht="21" customHeight="1">
      <c r="A95" s="5"/>
      <c r="B95" s="8">
        <v>18</v>
      </c>
      <c r="C95" s="8" t="s">
        <v>59</v>
      </c>
      <c r="D95" s="8" t="s">
        <v>198</v>
      </c>
      <c r="E95" s="13"/>
      <c r="F95" s="8"/>
      <c r="G95" s="8"/>
      <c r="H95" s="8"/>
      <c r="I95" s="8"/>
      <c r="J95" s="8"/>
      <c r="K95" s="8">
        <v>2</v>
      </c>
      <c r="L95" s="8">
        <v>2.44</v>
      </c>
      <c r="M95" s="11">
        <f t="shared" si="53"/>
        <v>43180.68</v>
      </c>
      <c r="N95" s="8">
        <v>0.5</v>
      </c>
      <c r="O95" s="11">
        <f t="shared" si="54"/>
        <v>43180.68</v>
      </c>
      <c r="P95" s="11">
        <f t="shared" si="55"/>
        <v>21590.34</v>
      </c>
      <c r="Q95" s="11">
        <v>0</v>
      </c>
      <c r="R95" s="8"/>
      <c r="S95" s="8"/>
      <c r="T95" s="8"/>
      <c r="U95" s="11">
        <f t="shared" si="0"/>
        <v>21590.34</v>
      </c>
      <c r="V95" s="5"/>
      <c r="W95" s="91">
        <v>15130.934999999999</v>
      </c>
      <c r="X95" s="92">
        <f t="shared" si="51"/>
        <v>-6459.4050000000007</v>
      </c>
      <c r="Y95" s="91"/>
      <c r="Z95" s="91">
        <v>1.71</v>
      </c>
      <c r="AA95" s="77">
        <f t="shared" si="52"/>
        <v>-0.73</v>
      </c>
    </row>
    <row r="96" spans="1:27" ht="19.8" customHeight="1">
      <c r="A96" s="5"/>
      <c r="B96" s="8"/>
      <c r="C96" s="8" t="s">
        <v>59</v>
      </c>
      <c r="D96" s="8" t="s">
        <v>150</v>
      </c>
      <c r="E96" s="8"/>
      <c r="F96" s="8"/>
      <c r="G96" s="8"/>
      <c r="H96" s="8"/>
      <c r="I96" s="8"/>
      <c r="J96" s="8"/>
      <c r="K96" s="8">
        <v>1</v>
      </c>
      <c r="L96" s="8">
        <v>2.41</v>
      </c>
      <c r="M96" s="11">
        <f t="shared" ref="M96:M97" si="56">SUM(L96*17697)</f>
        <v>42649.770000000004</v>
      </c>
      <c r="N96" s="8">
        <v>1</v>
      </c>
      <c r="O96" s="11">
        <f t="shared" ref="O96:O97" si="57">SUM(M96*N96*1)</f>
        <v>42649.770000000004</v>
      </c>
      <c r="P96" s="11">
        <f t="shared" si="55"/>
        <v>42649.770000000004</v>
      </c>
      <c r="Q96" s="11">
        <f t="shared" ref="Q96:Q97" si="58">SUM(P96*10%)</f>
        <v>4264.9770000000008</v>
      </c>
      <c r="R96" s="8"/>
      <c r="S96" s="8"/>
      <c r="T96" s="8"/>
      <c r="U96" s="11">
        <f t="shared" si="0"/>
        <v>46914.747000000003</v>
      </c>
      <c r="V96" s="5"/>
      <c r="W96" s="91">
        <v>31146.720000000001</v>
      </c>
      <c r="X96" s="92">
        <f t="shared" si="51"/>
        <v>-15768.027000000002</v>
      </c>
      <c r="Y96" s="91"/>
      <c r="Z96" s="91">
        <v>1.6</v>
      </c>
      <c r="AA96" s="77">
        <f t="shared" si="52"/>
        <v>-0.81</v>
      </c>
    </row>
    <row r="97" spans="1:27" ht="19.2" customHeight="1">
      <c r="A97" s="5"/>
      <c r="B97" s="8">
        <v>19</v>
      </c>
      <c r="C97" s="8" t="s">
        <v>213</v>
      </c>
      <c r="D97" s="8" t="s">
        <v>150</v>
      </c>
      <c r="E97" s="8"/>
      <c r="F97" s="8"/>
      <c r="G97" s="8"/>
      <c r="H97" s="8"/>
      <c r="I97" s="8"/>
      <c r="J97" s="8"/>
      <c r="K97" s="8">
        <v>1</v>
      </c>
      <c r="L97" s="8">
        <v>2.41</v>
      </c>
      <c r="M97" s="11">
        <f t="shared" si="56"/>
        <v>42649.770000000004</v>
      </c>
      <c r="N97" s="8">
        <v>1</v>
      </c>
      <c r="O97" s="11">
        <f t="shared" si="57"/>
        <v>42649.770000000004</v>
      </c>
      <c r="P97" s="11">
        <f t="shared" si="55"/>
        <v>42649.770000000004</v>
      </c>
      <c r="Q97" s="11">
        <f t="shared" si="58"/>
        <v>4264.9770000000008</v>
      </c>
      <c r="R97" s="8"/>
      <c r="S97" s="8"/>
      <c r="T97" s="8"/>
      <c r="U97" s="11">
        <f t="shared" si="0"/>
        <v>46914.747000000003</v>
      </c>
      <c r="V97" s="5"/>
      <c r="W97" s="91">
        <v>31146.720000000001</v>
      </c>
      <c r="X97" s="92">
        <f t="shared" si="51"/>
        <v>-15768.027000000002</v>
      </c>
      <c r="Y97" s="91"/>
      <c r="Z97" s="91">
        <v>1.6</v>
      </c>
      <c r="AA97" s="77">
        <f t="shared" si="52"/>
        <v>-0.81</v>
      </c>
    </row>
    <row r="98" spans="1:27" ht="18.600000000000001" customHeight="1">
      <c r="A98" s="5"/>
      <c r="B98" s="8">
        <v>20</v>
      </c>
      <c r="C98" s="8" t="s">
        <v>58</v>
      </c>
      <c r="D98" s="8" t="s">
        <v>35</v>
      </c>
      <c r="E98" s="8"/>
      <c r="F98" s="8"/>
      <c r="G98" s="8"/>
      <c r="H98" s="8"/>
      <c r="I98" s="8"/>
      <c r="J98" s="8"/>
      <c r="K98" s="8">
        <v>1</v>
      </c>
      <c r="L98" s="8">
        <v>2.41</v>
      </c>
      <c r="M98" s="11">
        <f t="shared" si="10"/>
        <v>42649.770000000004</v>
      </c>
      <c r="N98" s="8">
        <v>1</v>
      </c>
      <c r="O98" s="11">
        <f t="shared" si="11"/>
        <v>42649.770000000004</v>
      </c>
      <c r="P98" s="11">
        <f t="shared" si="45"/>
        <v>42649.770000000004</v>
      </c>
      <c r="Q98" s="11">
        <f t="shared" si="47"/>
        <v>4264.9770000000008</v>
      </c>
      <c r="R98" s="8"/>
      <c r="S98" s="8"/>
      <c r="T98" s="8"/>
      <c r="U98" s="11">
        <f t="shared" si="0"/>
        <v>46914.747000000003</v>
      </c>
      <c r="V98" s="5"/>
      <c r="W98" s="91">
        <v>31146.720000000001</v>
      </c>
      <c r="X98" s="92">
        <f t="shared" si="51"/>
        <v>-15768.027000000002</v>
      </c>
      <c r="Y98" s="91"/>
      <c r="Z98" s="91">
        <v>1.6</v>
      </c>
      <c r="AA98" s="77">
        <f t="shared" si="52"/>
        <v>-0.81</v>
      </c>
    </row>
    <row r="99" spans="1:27" ht="21.6" customHeight="1">
      <c r="A99" s="5"/>
      <c r="B99" s="8">
        <v>21</v>
      </c>
      <c r="C99" s="8" t="s">
        <v>36</v>
      </c>
      <c r="D99" s="8" t="s">
        <v>35</v>
      </c>
      <c r="E99" s="8"/>
      <c r="F99" s="8"/>
      <c r="G99" s="8"/>
      <c r="H99" s="8"/>
      <c r="I99" s="8"/>
      <c r="J99" s="8"/>
      <c r="K99" s="8">
        <v>1</v>
      </c>
      <c r="L99" s="8">
        <v>2.41</v>
      </c>
      <c r="M99" s="11">
        <f t="shared" si="10"/>
        <v>42649.770000000004</v>
      </c>
      <c r="N99" s="8">
        <v>1</v>
      </c>
      <c r="O99" s="11">
        <f t="shared" si="11"/>
        <v>42649.770000000004</v>
      </c>
      <c r="P99" s="11">
        <f t="shared" si="45"/>
        <v>42649.770000000004</v>
      </c>
      <c r="Q99" s="11">
        <f t="shared" si="47"/>
        <v>4264.9770000000008</v>
      </c>
      <c r="R99" s="8"/>
      <c r="S99" s="8"/>
      <c r="T99" s="8"/>
      <c r="U99" s="11">
        <f t="shared" si="0"/>
        <v>46914.747000000003</v>
      </c>
      <c r="V99" s="5"/>
      <c r="W99" s="91">
        <v>31146.720000000001</v>
      </c>
      <c r="X99" s="92">
        <f t="shared" si="51"/>
        <v>-15768.027000000002</v>
      </c>
      <c r="Y99" s="91"/>
      <c r="Z99" s="91">
        <v>1.6</v>
      </c>
      <c r="AA99" s="77">
        <f t="shared" si="52"/>
        <v>-0.81</v>
      </c>
    </row>
    <row r="100" spans="1:27" ht="15.6" hidden="1" customHeight="1">
      <c r="A100" s="5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11"/>
      <c r="N100" s="8"/>
      <c r="O100" s="11"/>
      <c r="P100" s="11"/>
      <c r="Q100" s="11"/>
      <c r="R100" s="8"/>
      <c r="S100" s="8"/>
      <c r="T100" s="8"/>
      <c r="U100" s="11"/>
      <c r="V100" s="5"/>
      <c r="W100" s="91"/>
      <c r="X100" s="92">
        <f t="shared" si="51"/>
        <v>0</v>
      </c>
      <c r="Y100" s="91"/>
      <c r="Z100" s="91"/>
      <c r="AA100" s="77">
        <f t="shared" si="52"/>
        <v>0</v>
      </c>
    </row>
    <row r="101" spans="1:27" ht="15.6" hidden="1" customHeight="1">
      <c r="A101" s="5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11"/>
      <c r="N101" s="8"/>
      <c r="O101" s="11"/>
      <c r="P101" s="11"/>
      <c r="Q101" s="11"/>
      <c r="R101" s="8"/>
      <c r="S101" s="8"/>
      <c r="T101" s="8"/>
      <c r="U101" s="11"/>
      <c r="V101" s="5"/>
      <c r="W101" s="91"/>
      <c r="X101" s="92">
        <f t="shared" si="51"/>
        <v>0</v>
      </c>
      <c r="Y101" s="91"/>
      <c r="Z101" s="91"/>
      <c r="AA101" s="77">
        <f t="shared" si="52"/>
        <v>0</v>
      </c>
    </row>
    <row r="102" spans="1:27" ht="15.6" hidden="1" customHeight="1">
      <c r="A102" s="5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11"/>
      <c r="N102" s="8"/>
      <c r="O102" s="11"/>
      <c r="P102" s="11"/>
      <c r="Q102" s="11"/>
      <c r="R102" s="8"/>
      <c r="S102" s="8"/>
      <c r="T102" s="8"/>
      <c r="U102" s="11"/>
      <c r="V102" s="5"/>
      <c r="W102" s="91"/>
      <c r="X102" s="92">
        <f t="shared" si="51"/>
        <v>0</v>
      </c>
      <c r="Y102" s="91"/>
      <c r="Z102" s="91"/>
      <c r="AA102" s="77">
        <f t="shared" si="52"/>
        <v>0</v>
      </c>
    </row>
    <row r="103" spans="1:27" ht="15.6" hidden="1" customHeight="1">
      <c r="A103" s="5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11"/>
      <c r="N103" s="8"/>
      <c r="O103" s="11"/>
      <c r="P103" s="11"/>
      <c r="Q103" s="11"/>
      <c r="R103" s="8"/>
      <c r="S103" s="8"/>
      <c r="T103" s="8"/>
      <c r="U103" s="11"/>
      <c r="V103" s="5"/>
      <c r="W103" s="91"/>
      <c r="X103" s="92">
        <f t="shared" si="51"/>
        <v>0</v>
      </c>
      <c r="Y103" s="91"/>
      <c r="Z103" s="91"/>
      <c r="AA103" s="77">
        <f t="shared" si="52"/>
        <v>0</v>
      </c>
    </row>
    <row r="104" spans="1:27" ht="15.6">
      <c r="A104" s="5"/>
      <c r="B104" s="8">
        <v>22</v>
      </c>
      <c r="C104" s="8" t="s">
        <v>71</v>
      </c>
      <c r="D104" s="8" t="s">
        <v>37</v>
      </c>
      <c r="E104" s="8"/>
      <c r="F104" s="8"/>
      <c r="G104" s="8"/>
      <c r="H104" s="8"/>
      <c r="I104" s="8"/>
      <c r="J104" s="8"/>
      <c r="K104" s="8">
        <v>1</v>
      </c>
      <c r="L104" s="8">
        <v>2.41</v>
      </c>
      <c r="M104" s="11">
        <f t="shared" si="10"/>
        <v>42649.770000000004</v>
      </c>
      <c r="N104" s="8">
        <v>1</v>
      </c>
      <c r="O104" s="11">
        <f t="shared" si="11"/>
        <v>42649.770000000004</v>
      </c>
      <c r="P104" s="11">
        <f t="shared" si="45"/>
        <v>42649.770000000004</v>
      </c>
      <c r="Q104" s="11">
        <f t="shared" si="47"/>
        <v>4264.9770000000008</v>
      </c>
      <c r="R104" s="8"/>
      <c r="S104" s="8"/>
      <c r="T104" s="8">
        <v>6782</v>
      </c>
      <c r="U104" s="11">
        <f t="shared" si="0"/>
        <v>53696.747000000003</v>
      </c>
      <c r="V104" s="5"/>
      <c r="W104" s="91">
        <v>37928.720000000001</v>
      </c>
      <c r="X104" s="92">
        <f t="shared" si="51"/>
        <v>-15768.027000000002</v>
      </c>
      <c r="Y104" s="91"/>
      <c r="Z104" s="91">
        <v>1.6</v>
      </c>
      <c r="AA104" s="77">
        <f t="shared" si="52"/>
        <v>-0.81</v>
      </c>
    </row>
    <row r="105" spans="1:27" ht="15.6">
      <c r="A105" s="5"/>
      <c r="B105" s="8">
        <v>23</v>
      </c>
      <c r="C105" s="8" t="s">
        <v>38</v>
      </c>
      <c r="D105" s="8" t="s">
        <v>37</v>
      </c>
      <c r="E105" s="8"/>
      <c r="F105" s="8"/>
      <c r="G105" s="8"/>
      <c r="H105" s="8"/>
      <c r="I105" s="8"/>
      <c r="J105" s="8"/>
      <c r="K105" s="8">
        <v>1</v>
      </c>
      <c r="L105" s="8">
        <v>2.41</v>
      </c>
      <c r="M105" s="11">
        <f t="shared" si="10"/>
        <v>42649.770000000004</v>
      </c>
      <c r="N105" s="8">
        <v>1</v>
      </c>
      <c r="O105" s="11">
        <f t="shared" si="11"/>
        <v>42649.770000000004</v>
      </c>
      <c r="P105" s="11">
        <f t="shared" si="45"/>
        <v>42649.770000000004</v>
      </c>
      <c r="Q105" s="11">
        <f t="shared" si="47"/>
        <v>4264.9770000000008</v>
      </c>
      <c r="R105" s="8"/>
      <c r="S105" s="8"/>
      <c r="T105" s="8">
        <v>6782</v>
      </c>
      <c r="U105" s="11">
        <f t="shared" si="0"/>
        <v>53696.747000000003</v>
      </c>
      <c r="V105" s="5"/>
      <c r="W105" s="91">
        <v>37928.720000000001</v>
      </c>
      <c r="X105" s="92">
        <f t="shared" si="51"/>
        <v>-15768.027000000002</v>
      </c>
      <c r="Y105" s="91"/>
      <c r="Z105" s="91">
        <v>1.6</v>
      </c>
      <c r="AA105" s="77">
        <f t="shared" si="52"/>
        <v>-0.81</v>
      </c>
    </row>
    <row r="106" spans="1:27" ht="15.6">
      <c r="A106" s="5"/>
      <c r="B106" s="8">
        <v>24</v>
      </c>
      <c r="C106" s="8" t="s">
        <v>39</v>
      </c>
      <c r="D106" s="8" t="s">
        <v>37</v>
      </c>
      <c r="E106" s="8"/>
      <c r="F106" s="8"/>
      <c r="G106" s="8"/>
      <c r="H106" s="8"/>
      <c r="I106" s="8"/>
      <c r="J106" s="8"/>
      <c r="K106" s="8">
        <v>1</v>
      </c>
      <c r="L106" s="8">
        <v>2.41</v>
      </c>
      <c r="M106" s="11">
        <f t="shared" si="10"/>
        <v>42649.770000000004</v>
      </c>
      <c r="N106" s="8">
        <v>1</v>
      </c>
      <c r="O106" s="11">
        <f t="shared" si="11"/>
        <v>42649.770000000004</v>
      </c>
      <c r="P106" s="11">
        <f t="shared" si="45"/>
        <v>42649.770000000004</v>
      </c>
      <c r="Q106" s="11">
        <f t="shared" si="47"/>
        <v>4264.9770000000008</v>
      </c>
      <c r="R106" s="8"/>
      <c r="S106" s="8"/>
      <c r="T106" s="8">
        <v>6782</v>
      </c>
      <c r="U106" s="11">
        <f t="shared" si="0"/>
        <v>53696.747000000003</v>
      </c>
      <c r="V106" s="5"/>
      <c r="W106" s="91">
        <v>37928.720000000001</v>
      </c>
      <c r="X106" s="92">
        <f t="shared" si="51"/>
        <v>-15768.027000000002</v>
      </c>
      <c r="Y106" s="91"/>
      <c r="Z106" s="91">
        <v>1.6</v>
      </c>
      <c r="AA106" s="77">
        <f t="shared" si="52"/>
        <v>-0.81</v>
      </c>
    </row>
    <row r="107" spans="1:27" ht="15.6">
      <c r="A107" s="5"/>
      <c r="B107" s="8"/>
      <c r="C107" s="29" t="s">
        <v>87</v>
      </c>
      <c r="D107" s="13" t="s">
        <v>174</v>
      </c>
      <c r="E107" s="13"/>
      <c r="F107" s="13"/>
      <c r="G107" s="13"/>
      <c r="H107" s="13"/>
      <c r="I107" s="13"/>
      <c r="J107" s="13"/>
      <c r="K107" s="13"/>
      <c r="L107" s="13"/>
      <c r="M107" s="14">
        <f>SUM(M70:M106)</f>
        <v>1124821.3200000005</v>
      </c>
      <c r="N107" s="13">
        <f>SUM(N71:N106)</f>
        <v>20.5</v>
      </c>
      <c r="O107" s="13"/>
      <c r="P107" s="14">
        <f>SUM(P70:P106)</f>
        <v>887327.58000000007</v>
      </c>
      <c r="Q107" s="14">
        <f>SUM(Q70:Q106)</f>
        <v>77937.587999999989</v>
      </c>
      <c r="R107" s="14">
        <f>SUM(R70:R106)</f>
        <v>26545.4</v>
      </c>
      <c r="S107" s="14"/>
      <c r="T107" s="14">
        <f>SUM(T70:T106)</f>
        <v>20346</v>
      </c>
      <c r="U107" s="14">
        <f>SUM(P107+Q107+R107+S107+T107)</f>
        <v>1012156.5680000001</v>
      </c>
      <c r="V107" s="5"/>
      <c r="W107" s="95">
        <v>731252.08700000006</v>
      </c>
      <c r="X107" s="96">
        <f t="shared" si="51"/>
        <v>-280904.48100000003</v>
      </c>
      <c r="Y107" s="95"/>
      <c r="Z107" s="95"/>
      <c r="AA107" s="78">
        <v>-18.600000000000001</v>
      </c>
    </row>
    <row r="108" spans="1:27" ht="15.6">
      <c r="A108" s="5"/>
      <c r="B108" s="8"/>
      <c r="C108" s="13" t="s">
        <v>46</v>
      </c>
      <c r="D108" s="13" t="s">
        <v>175</v>
      </c>
      <c r="E108" s="13"/>
      <c r="F108" s="13"/>
      <c r="G108" s="13"/>
      <c r="H108" s="13"/>
      <c r="I108" s="13"/>
      <c r="J108" s="13"/>
      <c r="K108" s="13"/>
      <c r="L108" s="13"/>
      <c r="M108" s="14">
        <f>SUM(M23+M69+M107)</f>
        <v>1810934.0100000005</v>
      </c>
      <c r="N108" s="32">
        <f>SUM(N69+N107)</f>
        <v>30.9</v>
      </c>
      <c r="O108" s="13"/>
      <c r="P108" s="14">
        <f>SUM(P23+P69+P107)</f>
        <v>1440995.922</v>
      </c>
      <c r="Q108" s="14">
        <f>SUM(Q23+Q69+Q107)</f>
        <v>122949.90749999999</v>
      </c>
      <c r="R108" s="14">
        <f>SUM(R23+R69+R107)</f>
        <v>26545.4</v>
      </c>
      <c r="S108" s="14">
        <f>SUM(S23+S69+S107)</f>
        <v>0</v>
      </c>
      <c r="T108" s="14">
        <f>SUM(T23+T69+T107)</f>
        <v>20346</v>
      </c>
      <c r="U108" s="14">
        <f>SUM(P108+Q108+R108+S108+T108)</f>
        <v>1610837.2294999999</v>
      </c>
      <c r="V108" s="5"/>
      <c r="W108" s="95">
        <v>1243774.8539999998</v>
      </c>
      <c r="X108" s="96">
        <f t="shared" si="51"/>
        <v>-367062.37550000008</v>
      </c>
      <c r="Y108" s="91"/>
      <c r="Z108" s="91"/>
      <c r="AA108" s="77"/>
    </row>
    <row r="109" spans="1:27" ht="15" customHeight="1">
      <c r="A109" s="5"/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7" ht="11.25" hidden="1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7" ht="18.75" customHeight="1">
      <c r="A111" s="5"/>
      <c r="B111" s="5"/>
      <c r="C111" s="5"/>
      <c r="D111" s="5"/>
      <c r="E111" s="5"/>
      <c r="F111" s="4" t="s">
        <v>75</v>
      </c>
      <c r="G111" s="4" t="s">
        <v>100</v>
      </c>
      <c r="H111" s="4"/>
      <c r="I111" s="4"/>
      <c r="J111" s="4"/>
      <c r="K111" s="4"/>
      <c r="L111" s="4"/>
      <c r="M111" s="4" t="s">
        <v>244</v>
      </c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Z111" s="5"/>
    </row>
    <row r="112" spans="1:27" ht="21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4" t="s">
        <v>245</v>
      </c>
      <c r="N112" s="4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9" customHeight="1">
      <c r="A113" s="5"/>
      <c r="B113" s="4" t="s">
        <v>74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9" customHeight="1">
      <c r="A114" s="5"/>
      <c r="B114" s="4" t="s">
        <v>47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9.5" customHeight="1">
      <c r="A115" s="5"/>
      <c r="B115" s="5"/>
      <c r="C115" s="4" t="s">
        <v>73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6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6" ht="15.6">
      <c r="B117" s="5"/>
      <c r="C117" s="4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6" ht="15.6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6" ht="15.6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</sheetData>
  <mergeCells count="13">
    <mergeCell ref="G13:G16"/>
    <mergeCell ref="B13:B16"/>
    <mergeCell ref="C13:C16"/>
    <mergeCell ref="D13:D16"/>
    <mergeCell ref="E13:E16"/>
    <mergeCell ref="F13:F16"/>
    <mergeCell ref="U13:U16"/>
    <mergeCell ref="H13:H16"/>
    <mergeCell ref="I13:I16"/>
    <mergeCell ref="J13:J16"/>
    <mergeCell ref="L13:L16"/>
    <mergeCell ref="M13:M16"/>
    <mergeCell ref="N13:N16"/>
  </mergeCells>
  <pageMargins left="7.874015748031496E-2" right="0.19685039370078741" top="0.59055118110236227" bottom="0.39370078740157483" header="0" footer="0"/>
  <pageSetup paperSize="9" scale="6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23"/>
  <sheetViews>
    <sheetView topLeftCell="A97" workbookViewId="0">
      <selection activeCell="D81" sqref="D81"/>
    </sheetView>
  </sheetViews>
  <sheetFormatPr defaultRowHeight="14.4"/>
  <cols>
    <col min="1" max="1" width="6" customWidth="1"/>
    <col min="2" max="2" width="4.21875" customWidth="1"/>
    <col min="3" max="3" width="18.33203125" customWidth="1"/>
    <col min="4" max="4" width="17" customWidth="1"/>
    <col min="5" max="5" width="4.88671875" customWidth="1"/>
    <col min="6" max="6" width="22.77734375" customWidth="1"/>
    <col min="7" max="7" width="8.88671875" customWidth="1"/>
    <col min="8" max="8" width="4.5546875" customWidth="1"/>
    <col min="9" max="9" width="5.33203125" customWidth="1"/>
    <col min="10" max="10" width="5.44140625" customWidth="1"/>
    <col min="11" max="11" width="5.33203125" customWidth="1"/>
    <col min="12" max="12" width="8.109375" customWidth="1"/>
    <col min="13" max="13" width="11.33203125" customWidth="1"/>
    <col min="14" max="14" width="7.109375" customWidth="1"/>
    <col min="15" max="15" width="10" customWidth="1"/>
    <col min="16" max="16" width="10.77734375" customWidth="1"/>
    <col min="17" max="17" width="10.21875" customWidth="1"/>
    <col min="18" max="18" width="10.5546875" customWidth="1"/>
    <col min="19" max="19" width="8.21875" customWidth="1"/>
    <col min="20" max="20" width="9.109375" customWidth="1"/>
    <col min="21" max="21" width="11.21875" customWidth="1"/>
  </cols>
  <sheetData>
    <row r="1" spans="1:21" ht="16.2" customHeight="1">
      <c r="A1" s="5"/>
      <c r="B1" s="1" t="s">
        <v>0</v>
      </c>
      <c r="C1" s="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 t="s">
        <v>158</v>
      </c>
      <c r="P1" s="4"/>
      <c r="Q1" s="4"/>
      <c r="R1" s="4"/>
      <c r="S1" s="4"/>
      <c r="T1" s="4"/>
      <c r="U1" s="4"/>
    </row>
    <row r="2" spans="1:21" ht="15" customHeight="1">
      <c r="A2" s="5"/>
      <c r="B2" s="1"/>
      <c r="C2" s="3"/>
      <c r="D2" s="5"/>
      <c r="E2" s="5"/>
      <c r="F2" s="5"/>
      <c r="G2" s="4"/>
      <c r="H2" s="5"/>
      <c r="I2" s="5"/>
      <c r="J2" s="5"/>
      <c r="K2" s="5"/>
      <c r="L2" s="5"/>
      <c r="M2" s="5"/>
      <c r="N2" s="5"/>
      <c r="O2" s="4" t="s">
        <v>51</v>
      </c>
      <c r="P2" s="4" t="s">
        <v>263</v>
      </c>
      <c r="Q2" s="4"/>
      <c r="R2" s="4"/>
      <c r="S2" s="4"/>
      <c r="T2" s="4"/>
      <c r="U2" s="4"/>
    </row>
    <row r="3" spans="1:21" ht="15.6" customHeight="1">
      <c r="A3" s="5"/>
      <c r="B3" s="1"/>
      <c r="C3" s="3"/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4" t="s">
        <v>295</v>
      </c>
      <c r="P3" s="4"/>
      <c r="Q3" s="4"/>
      <c r="R3" s="4"/>
      <c r="S3" s="4"/>
      <c r="T3" s="4"/>
      <c r="U3" s="4"/>
    </row>
    <row r="4" spans="1:21" ht="15.6">
      <c r="A4" s="5"/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4" t="s">
        <v>296</v>
      </c>
      <c r="P4" s="4"/>
      <c r="Q4" s="4"/>
      <c r="R4" s="4"/>
      <c r="S4" s="4"/>
      <c r="T4" s="4"/>
      <c r="U4" s="4"/>
    </row>
    <row r="5" spans="1:21" ht="15.6">
      <c r="A5" s="5"/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 t="s">
        <v>297</v>
      </c>
      <c r="P5" s="4"/>
      <c r="Q5" s="4"/>
      <c r="R5" s="4"/>
      <c r="S5" s="4"/>
      <c r="T5" s="4"/>
      <c r="U5" s="4"/>
    </row>
    <row r="6" spans="1:21" ht="15.6">
      <c r="A6" s="5"/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160</v>
      </c>
      <c r="P6" s="4"/>
      <c r="Q6" s="4"/>
      <c r="R6" s="4"/>
      <c r="S6" s="4"/>
      <c r="T6" s="4"/>
      <c r="U6" s="4"/>
    </row>
    <row r="7" spans="1:21" ht="15.6" hidden="1">
      <c r="A7" s="5"/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3.5" customHeight="1">
      <c r="A8" s="5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7.8" customHeight="1">
      <c r="A9" s="5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4.25" customHeight="1">
      <c r="A10" s="5"/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</row>
    <row r="11" spans="1:21" ht="12" customHeight="1">
      <c r="A11" s="5"/>
      <c r="B11" s="2"/>
      <c r="C11" s="5"/>
      <c r="D11" s="5"/>
      <c r="E11" s="4" t="s">
        <v>237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</row>
    <row r="12" spans="1:21" ht="17.25" customHeight="1">
      <c r="A12" s="5"/>
      <c r="B12" s="2" t="s">
        <v>2</v>
      </c>
      <c r="C12" s="5"/>
      <c r="D12" s="5"/>
      <c r="E12" s="4"/>
      <c r="F12" s="4" t="s">
        <v>289</v>
      </c>
      <c r="G12" s="4"/>
      <c r="H12" s="4"/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</row>
    <row r="13" spans="1:21" ht="22.5" customHeight="1">
      <c r="A13" s="5"/>
      <c r="B13" s="159"/>
      <c r="C13" s="159" t="s">
        <v>3</v>
      </c>
      <c r="D13" s="159" t="s">
        <v>4</v>
      </c>
      <c r="E13" s="159" t="s">
        <v>54</v>
      </c>
      <c r="F13" s="159" t="s">
        <v>5</v>
      </c>
      <c r="G13" s="159" t="s">
        <v>236</v>
      </c>
      <c r="H13" s="159" t="s">
        <v>6</v>
      </c>
      <c r="I13" s="163" t="s">
        <v>88</v>
      </c>
      <c r="J13" s="163" t="s">
        <v>89</v>
      </c>
      <c r="K13" s="84"/>
      <c r="L13" s="159" t="s">
        <v>7</v>
      </c>
      <c r="M13" s="159" t="s">
        <v>8</v>
      </c>
      <c r="N13" s="159" t="s">
        <v>81</v>
      </c>
      <c r="O13" s="15" t="s">
        <v>9</v>
      </c>
      <c r="P13" s="15" t="s">
        <v>67</v>
      </c>
      <c r="Q13" s="15" t="s">
        <v>65</v>
      </c>
      <c r="R13" s="15" t="s">
        <v>69</v>
      </c>
      <c r="S13" s="15" t="s">
        <v>14</v>
      </c>
      <c r="T13" s="15" t="s">
        <v>14</v>
      </c>
      <c r="U13" s="159" t="s">
        <v>16</v>
      </c>
    </row>
    <row r="14" spans="1:21" ht="13.5" customHeight="1">
      <c r="A14" s="5"/>
      <c r="B14" s="159"/>
      <c r="C14" s="159"/>
      <c r="D14" s="159"/>
      <c r="E14" s="159"/>
      <c r="F14" s="159"/>
      <c r="G14" s="159"/>
      <c r="H14" s="159"/>
      <c r="I14" s="164"/>
      <c r="J14" s="164"/>
      <c r="K14" s="86"/>
      <c r="L14" s="159"/>
      <c r="M14" s="159"/>
      <c r="N14" s="159"/>
      <c r="O14" s="15" t="s">
        <v>10</v>
      </c>
      <c r="P14" s="15" t="s">
        <v>11</v>
      </c>
      <c r="Q14" s="15" t="s">
        <v>66</v>
      </c>
      <c r="R14" s="15" t="s">
        <v>70</v>
      </c>
      <c r="S14" s="15" t="s">
        <v>178</v>
      </c>
      <c r="T14" s="15" t="s">
        <v>15</v>
      </c>
      <c r="U14" s="159"/>
    </row>
    <row r="15" spans="1:21" ht="30" customHeight="1">
      <c r="A15" s="5"/>
      <c r="B15" s="159"/>
      <c r="C15" s="159"/>
      <c r="D15" s="159"/>
      <c r="E15" s="159"/>
      <c r="F15" s="159"/>
      <c r="G15" s="159"/>
      <c r="H15" s="159"/>
      <c r="I15" s="164"/>
      <c r="J15" s="164"/>
      <c r="K15" s="86" t="s">
        <v>176</v>
      </c>
      <c r="L15" s="159"/>
      <c r="M15" s="159"/>
      <c r="N15" s="159"/>
      <c r="O15" s="15"/>
      <c r="P15" s="15" t="s">
        <v>12</v>
      </c>
      <c r="Q15" s="15" t="s">
        <v>13</v>
      </c>
      <c r="R15" s="15" t="s">
        <v>13</v>
      </c>
      <c r="S15" s="15" t="s">
        <v>177</v>
      </c>
      <c r="T15" s="15"/>
      <c r="U15" s="159"/>
    </row>
    <row r="16" spans="1:21" ht="15" customHeight="1">
      <c r="A16" s="5"/>
      <c r="B16" s="159"/>
      <c r="C16" s="159"/>
      <c r="D16" s="159"/>
      <c r="E16" s="159"/>
      <c r="F16" s="159"/>
      <c r="G16" s="159"/>
      <c r="H16" s="159"/>
      <c r="I16" s="165"/>
      <c r="J16" s="165"/>
      <c r="K16" s="88"/>
      <c r="L16" s="159"/>
      <c r="M16" s="159"/>
      <c r="N16" s="159"/>
      <c r="O16" s="15"/>
      <c r="P16" s="15" t="s">
        <v>68</v>
      </c>
      <c r="Q16" s="89">
        <v>0.1</v>
      </c>
      <c r="R16" s="89">
        <v>0.3</v>
      </c>
      <c r="S16" s="89"/>
      <c r="T16" s="15"/>
      <c r="U16" s="159"/>
    </row>
    <row r="17" spans="1:21" ht="31.2" hidden="1" customHeight="1">
      <c r="A17" s="5"/>
      <c r="B17" s="8">
        <v>1</v>
      </c>
      <c r="C17" s="8" t="s">
        <v>17</v>
      </c>
      <c r="D17" s="8" t="s">
        <v>18</v>
      </c>
      <c r="E17" s="8" t="s">
        <v>19</v>
      </c>
      <c r="F17" s="8" t="s">
        <v>20</v>
      </c>
      <c r="G17" s="8" t="s">
        <v>217</v>
      </c>
      <c r="H17" s="8"/>
      <c r="I17" s="8" t="s">
        <v>102</v>
      </c>
      <c r="J17" s="8">
        <v>2</v>
      </c>
      <c r="K17" s="8"/>
      <c r="L17" s="8">
        <v>6.32</v>
      </c>
      <c r="M17" s="11">
        <f>SUM(L17*17697)</f>
        <v>111845.04000000001</v>
      </c>
      <c r="N17" s="8">
        <v>1</v>
      </c>
      <c r="O17" s="11">
        <f>SUM(M17*1)</f>
        <v>111845.04000000001</v>
      </c>
      <c r="P17" s="11">
        <f>SUM(N17*O17)</f>
        <v>111845.04000000001</v>
      </c>
      <c r="Q17" s="11">
        <f>SUM(P17*10%)</f>
        <v>11184.504000000001</v>
      </c>
      <c r="R17" s="8"/>
      <c r="S17" s="8">
        <v>5309</v>
      </c>
      <c r="T17" s="8"/>
      <c r="U17" s="11">
        <f>SUM(P17+Q17+R17+S17+T17)</f>
        <v>128338.54400000001</v>
      </c>
    </row>
    <row r="18" spans="1:21" ht="31.2" hidden="1" customHeight="1">
      <c r="A18" s="5"/>
      <c r="B18" s="8">
        <v>2</v>
      </c>
      <c r="C18" s="8" t="s">
        <v>22</v>
      </c>
      <c r="D18" s="8" t="s">
        <v>163</v>
      </c>
      <c r="E18" s="8" t="s">
        <v>19</v>
      </c>
      <c r="F18" s="8" t="s">
        <v>23</v>
      </c>
      <c r="G18" s="8" t="s">
        <v>218</v>
      </c>
      <c r="H18" s="8"/>
      <c r="I18" s="8" t="s">
        <v>102</v>
      </c>
      <c r="J18" s="16" t="s">
        <v>91</v>
      </c>
      <c r="K18" s="16"/>
      <c r="L18" s="8">
        <v>6</v>
      </c>
      <c r="M18" s="11">
        <f t="shared" ref="M18:M21" si="0">SUM(L18*17697)</f>
        <v>106182</v>
      </c>
      <c r="N18" s="8">
        <v>1</v>
      </c>
      <c r="O18" s="11">
        <f t="shared" ref="O18:O22" si="1">SUM(M18*1)</f>
        <v>106182</v>
      </c>
      <c r="P18" s="11">
        <f t="shared" ref="P18:P22" si="2">SUM(N18*O18)</f>
        <v>106182</v>
      </c>
      <c r="Q18" s="11">
        <f t="shared" ref="Q18:Q38" si="3">SUM(P18*10%)</f>
        <v>10618.2</v>
      </c>
      <c r="R18" s="8"/>
      <c r="S18" s="8"/>
      <c r="T18" s="8"/>
      <c r="U18" s="11">
        <f t="shared" ref="U18:U103" si="4">SUM(P18+Q18+R18+T18)</f>
        <v>116800.2</v>
      </c>
    </row>
    <row r="19" spans="1:21" ht="32.4" hidden="1" customHeight="1">
      <c r="A19" s="5"/>
      <c r="B19" s="8">
        <v>3</v>
      </c>
      <c r="C19" s="8" t="s">
        <v>24</v>
      </c>
      <c r="D19" s="8" t="s">
        <v>162</v>
      </c>
      <c r="E19" s="8" t="s">
        <v>19</v>
      </c>
      <c r="F19" s="8" t="s">
        <v>25</v>
      </c>
      <c r="G19" s="8" t="s">
        <v>219</v>
      </c>
      <c r="H19" s="8"/>
      <c r="I19" s="8" t="s">
        <v>90</v>
      </c>
      <c r="J19" s="16" t="s">
        <v>103</v>
      </c>
      <c r="K19" s="16"/>
      <c r="L19" s="8">
        <v>5.75</v>
      </c>
      <c r="M19" s="11">
        <f t="shared" si="0"/>
        <v>101757.75</v>
      </c>
      <c r="N19" s="8">
        <v>1</v>
      </c>
      <c r="O19" s="11">
        <f t="shared" si="1"/>
        <v>101757.75</v>
      </c>
      <c r="P19" s="11">
        <f t="shared" si="2"/>
        <v>101757.75</v>
      </c>
      <c r="Q19" s="11">
        <f t="shared" si="3"/>
        <v>10175.775000000001</v>
      </c>
      <c r="R19" s="8"/>
      <c r="S19" s="8"/>
      <c r="T19" s="8"/>
      <c r="U19" s="11">
        <f t="shared" si="4"/>
        <v>111933.52499999999</v>
      </c>
    </row>
    <row r="20" spans="1:21" ht="31.2" hidden="1" customHeight="1">
      <c r="A20" s="5"/>
      <c r="B20" s="8">
        <v>4</v>
      </c>
      <c r="C20" s="8" t="s">
        <v>28</v>
      </c>
      <c r="D20" s="8" t="s">
        <v>167</v>
      </c>
      <c r="E20" s="8" t="s">
        <v>19</v>
      </c>
      <c r="F20" s="8" t="s">
        <v>29</v>
      </c>
      <c r="G20" s="8" t="s">
        <v>220</v>
      </c>
      <c r="H20" s="8"/>
      <c r="I20" s="8" t="s">
        <v>192</v>
      </c>
      <c r="J20" s="8">
        <v>2</v>
      </c>
      <c r="K20" s="8"/>
      <c r="L20" s="8">
        <v>5.22</v>
      </c>
      <c r="M20" s="11">
        <f t="shared" si="0"/>
        <v>92378.34</v>
      </c>
      <c r="N20" s="8">
        <v>1</v>
      </c>
      <c r="O20" s="11">
        <f t="shared" si="1"/>
        <v>92378.34</v>
      </c>
      <c r="P20" s="11">
        <f t="shared" si="2"/>
        <v>92378.34</v>
      </c>
      <c r="Q20" s="11">
        <f t="shared" si="3"/>
        <v>9237.8340000000007</v>
      </c>
      <c r="R20" s="8"/>
      <c r="S20" s="8"/>
      <c r="T20" s="8"/>
      <c r="U20" s="11">
        <f t="shared" si="4"/>
        <v>101616.174</v>
      </c>
    </row>
    <row r="21" spans="1:21" ht="31.8" hidden="1" customHeight="1">
      <c r="A21" s="5"/>
      <c r="B21" s="8">
        <v>5</v>
      </c>
      <c r="C21" s="8" t="s">
        <v>26</v>
      </c>
      <c r="D21" s="8" t="s">
        <v>164</v>
      </c>
      <c r="E21" s="8" t="s">
        <v>19</v>
      </c>
      <c r="F21" s="8" t="s">
        <v>27</v>
      </c>
      <c r="G21" s="8" t="s">
        <v>221</v>
      </c>
      <c r="H21" s="8"/>
      <c r="I21" s="8" t="s">
        <v>192</v>
      </c>
      <c r="J21" s="8">
        <v>2</v>
      </c>
      <c r="K21" s="8"/>
      <c r="L21" s="8">
        <v>5.08</v>
      </c>
      <c r="M21" s="11">
        <f t="shared" si="0"/>
        <v>89900.76</v>
      </c>
      <c r="N21" s="8">
        <v>1</v>
      </c>
      <c r="O21" s="11">
        <f t="shared" si="1"/>
        <v>89900.76</v>
      </c>
      <c r="P21" s="11">
        <f t="shared" si="2"/>
        <v>89900.76</v>
      </c>
      <c r="Q21" s="11">
        <f t="shared" si="3"/>
        <v>8990.0759999999991</v>
      </c>
      <c r="R21" s="8"/>
      <c r="S21" s="8"/>
      <c r="T21" s="8"/>
      <c r="U21" s="11">
        <f t="shared" si="4"/>
        <v>98890.835999999996</v>
      </c>
    </row>
    <row r="22" spans="1:21" ht="33" hidden="1" customHeight="1">
      <c r="A22" s="5"/>
      <c r="B22" s="8">
        <v>6</v>
      </c>
      <c r="C22" s="8" t="s">
        <v>107</v>
      </c>
      <c r="D22" s="8" t="s">
        <v>165</v>
      </c>
      <c r="E22" s="8" t="s">
        <v>19</v>
      </c>
      <c r="F22" s="16" t="s">
        <v>189</v>
      </c>
      <c r="G22" s="8" t="s">
        <v>222</v>
      </c>
      <c r="H22" s="8"/>
      <c r="I22" s="8" t="s">
        <v>192</v>
      </c>
      <c r="J22" s="8">
        <v>2</v>
      </c>
      <c r="K22" s="8"/>
      <c r="L22" s="8">
        <v>4.43</v>
      </c>
      <c r="M22" s="11">
        <f>SUM(L22*17697)</f>
        <v>78397.709999999992</v>
      </c>
      <c r="N22" s="8">
        <v>1</v>
      </c>
      <c r="O22" s="11">
        <f t="shared" si="1"/>
        <v>78397.709999999992</v>
      </c>
      <c r="P22" s="11">
        <f t="shared" si="2"/>
        <v>78397.709999999992</v>
      </c>
      <c r="Q22" s="11">
        <f t="shared" si="3"/>
        <v>7839.7709999999997</v>
      </c>
      <c r="R22" s="8"/>
      <c r="S22" s="8"/>
      <c r="T22" s="8"/>
      <c r="U22" s="11">
        <f t="shared" si="4"/>
        <v>86237.480999999985</v>
      </c>
    </row>
    <row r="23" spans="1:21" ht="15.6" hidden="1">
      <c r="A23" s="5"/>
      <c r="B23" s="13"/>
      <c r="C23" s="13" t="s">
        <v>86</v>
      </c>
      <c r="D23" s="13" t="s">
        <v>173</v>
      </c>
      <c r="E23" s="13"/>
      <c r="F23" s="90"/>
      <c r="G23" s="13"/>
      <c r="H23" s="13"/>
      <c r="I23" s="13"/>
      <c r="J23" s="13"/>
      <c r="K23" s="13"/>
      <c r="L23" s="13"/>
      <c r="M23" s="14">
        <f>SUM(M17:M22)</f>
        <v>580461.6</v>
      </c>
      <c r="N23" s="13">
        <f>SUM(N17:N22)</f>
        <v>6</v>
      </c>
      <c r="O23" s="13"/>
      <c r="P23" s="14">
        <f>SUM(P17:P22)</f>
        <v>580461.6</v>
      </c>
      <c r="Q23" s="14">
        <f>SUM(Q17:Q22)</f>
        <v>58046.16</v>
      </c>
      <c r="R23" s="13"/>
      <c r="S23" s="14">
        <f>SUM(S17:S22)</f>
        <v>5309</v>
      </c>
      <c r="T23" s="13"/>
      <c r="U23" s="14">
        <f>SUM(P23+Q23+R23+S23+T23)</f>
        <v>643816.76</v>
      </c>
    </row>
    <row r="24" spans="1:21" ht="49.2" hidden="1" customHeight="1">
      <c r="A24" s="5"/>
      <c r="B24" s="13">
        <v>7</v>
      </c>
      <c r="C24" s="8" t="s">
        <v>205</v>
      </c>
      <c r="D24" s="8" t="s">
        <v>30</v>
      </c>
      <c r="E24" s="8" t="s">
        <v>19</v>
      </c>
      <c r="F24" s="8" t="s">
        <v>242</v>
      </c>
      <c r="G24" s="8"/>
      <c r="H24" s="8"/>
      <c r="I24" s="8" t="s">
        <v>95</v>
      </c>
      <c r="J24" s="8">
        <v>2</v>
      </c>
      <c r="K24" s="8"/>
      <c r="L24" s="8">
        <v>3.86</v>
      </c>
      <c r="M24" s="11">
        <f t="shared" ref="M24" si="5">SUM(L24*17697)</f>
        <v>68310.42</v>
      </c>
      <c r="N24" s="8">
        <v>1</v>
      </c>
      <c r="O24" s="11">
        <f>SUM(M24*1)</f>
        <v>68310.42</v>
      </c>
      <c r="P24" s="11">
        <f t="shared" ref="P24:P29" si="6">SUM(N24*O24)</f>
        <v>68310.42</v>
      </c>
      <c r="Q24" s="11">
        <f t="shared" ref="Q24" si="7">SUM(P24*10%)</f>
        <v>6831.0420000000004</v>
      </c>
      <c r="R24" s="8"/>
      <c r="S24" s="8"/>
      <c r="T24" s="8"/>
      <c r="U24" s="11">
        <f t="shared" ref="U24:U31" si="8">SUM(P24+Q24+R24+T24)</f>
        <v>75141.462</v>
      </c>
    </row>
    <row r="25" spans="1:21" ht="49.2" hidden="1" customHeight="1">
      <c r="A25" s="5"/>
      <c r="B25" s="13"/>
      <c r="C25" s="8" t="s">
        <v>205</v>
      </c>
      <c r="D25" s="8" t="s">
        <v>30</v>
      </c>
      <c r="E25" s="8" t="s">
        <v>19</v>
      </c>
      <c r="F25" s="8" t="s">
        <v>242</v>
      </c>
      <c r="G25" s="8"/>
      <c r="H25" s="8"/>
      <c r="I25" s="8" t="s">
        <v>95</v>
      </c>
      <c r="J25" s="8">
        <v>2</v>
      </c>
      <c r="K25" s="8"/>
      <c r="L25" s="8">
        <v>3.86</v>
      </c>
      <c r="M25" s="11">
        <f t="shared" ref="M25" si="9">SUM(L25*17697)</f>
        <v>68310.42</v>
      </c>
      <c r="N25" s="8">
        <v>0.3</v>
      </c>
      <c r="O25" s="11">
        <f>SUM(M25*1)</f>
        <v>68310.42</v>
      </c>
      <c r="P25" s="11">
        <f t="shared" si="6"/>
        <v>20493.126</v>
      </c>
      <c r="Q25" s="11">
        <v>0</v>
      </c>
      <c r="R25" s="8"/>
      <c r="S25" s="8"/>
      <c r="T25" s="8"/>
      <c r="U25" s="11">
        <f t="shared" si="8"/>
        <v>20493.126</v>
      </c>
    </row>
    <row r="26" spans="1:21" ht="31.2" hidden="1">
      <c r="A26" s="5"/>
      <c r="B26" s="13"/>
      <c r="C26" s="8" t="s">
        <v>24</v>
      </c>
      <c r="D26" s="8" t="s">
        <v>30</v>
      </c>
      <c r="E26" s="8" t="s">
        <v>19</v>
      </c>
      <c r="F26" s="8" t="s">
        <v>25</v>
      </c>
      <c r="G26" s="8" t="s">
        <v>219</v>
      </c>
      <c r="H26" s="8"/>
      <c r="I26" s="8" t="s">
        <v>95</v>
      </c>
      <c r="J26" s="8">
        <v>2</v>
      </c>
      <c r="K26" s="8"/>
      <c r="L26" s="8">
        <v>3.86</v>
      </c>
      <c r="M26" s="11">
        <f t="shared" ref="M26:M30" si="10">SUM(L26*17697)</f>
        <v>68310.42</v>
      </c>
      <c r="N26" s="8">
        <v>0.3</v>
      </c>
      <c r="O26" s="11">
        <f>SUM(M26*1)</f>
        <v>68310.42</v>
      </c>
      <c r="P26" s="11">
        <f t="shared" si="6"/>
        <v>20493.126</v>
      </c>
      <c r="Q26" s="11">
        <v>0</v>
      </c>
      <c r="R26" s="8"/>
      <c r="S26" s="8"/>
      <c r="T26" s="8"/>
      <c r="U26" s="11">
        <f t="shared" si="8"/>
        <v>20493.126</v>
      </c>
    </row>
    <row r="27" spans="1:21" ht="54" hidden="1" customHeight="1">
      <c r="A27" s="5"/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11"/>
      <c r="N27" s="8"/>
      <c r="O27" s="11"/>
      <c r="P27" s="11"/>
      <c r="Q27" s="11"/>
      <c r="R27" s="8"/>
      <c r="S27" s="8"/>
      <c r="T27" s="8"/>
      <c r="U27" s="11"/>
    </row>
    <row r="28" spans="1:21" ht="15.6" hidden="1">
      <c r="A28" s="5"/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11"/>
      <c r="N28" s="8"/>
      <c r="O28" s="11"/>
      <c r="P28" s="11"/>
      <c r="Q28" s="11"/>
      <c r="R28" s="8"/>
      <c r="S28" s="8"/>
      <c r="T28" s="8"/>
      <c r="U28" s="11"/>
    </row>
    <row r="29" spans="1:21" ht="48.6" customHeight="1">
      <c r="A29" s="5"/>
      <c r="B29" s="8">
        <v>1</v>
      </c>
      <c r="C29" s="8" t="s">
        <v>206</v>
      </c>
      <c r="D29" s="8" t="s">
        <v>30</v>
      </c>
      <c r="E29" s="8" t="s">
        <v>19</v>
      </c>
      <c r="F29" s="8" t="s">
        <v>241</v>
      </c>
      <c r="G29" s="8" t="s">
        <v>260</v>
      </c>
      <c r="H29" s="13"/>
      <c r="I29" s="8" t="s">
        <v>95</v>
      </c>
      <c r="J29" s="8">
        <v>2</v>
      </c>
      <c r="K29" s="8"/>
      <c r="L29" s="8">
        <v>0.12</v>
      </c>
      <c r="M29" s="11">
        <f t="shared" si="10"/>
        <v>2123.64</v>
      </c>
      <c r="N29" s="8">
        <v>0.4</v>
      </c>
      <c r="O29" s="11">
        <f>SUM(M29*1)</f>
        <v>2123.64</v>
      </c>
      <c r="P29" s="11">
        <f t="shared" si="6"/>
        <v>849.45600000000002</v>
      </c>
      <c r="Q29" s="11">
        <v>0</v>
      </c>
      <c r="R29" s="13"/>
      <c r="S29" s="13"/>
      <c r="T29" s="13"/>
      <c r="U29" s="11">
        <f t="shared" si="8"/>
        <v>849.45600000000002</v>
      </c>
    </row>
    <row r="30" spans="1:21" ht="34.200000000000003" customHeight="1">
      <c r="A30" s="5"/>
      <c r="B30" s="13"/>
      <c r="C30" s="8" t="s">
        <v>206</v>
      </c>
      <c r="D30" s="8" t="s">
        <v>166</v>
      </c>
      <c r="E30" s="8" t="s">
        <v>19</v>
      </c>
      <c r="F30" s="8" t="s">
        <v>241</v>
      </c>
      <c r="G30" s="8" t="s">
        <v>260</v>
      </c>
      <c r="H30" s="8"/>
      <c r="I30" s="8" t="s">
        <v>95</v>
      </c>
      <c r="J30" s="8">
        <v>2</v>
      </c>
      <c r="K30" s="8"/>
      <c r="L30" s="8">
        <v>0.12</v>
      </c>
      <c r="M30" s="11">
        <f t="shared" si="10"/>
        <v>2123.64</v>
      </c>
      <c r="N30" s="8">
        <v>1</v>
      </c>
      <c r="O30" s="11">
        <f t="shared" ref="O30" si="11">SUM(M30*N30*1)</f>
        <v>2123.64</v>
      </c>
      <c r="P30" s="11">
        <f t="shared" ref="P30" si="12">SUM(N30*O30)</f>
        <v>2123.64</v>
      </c>
      <c r="Q30" s="11">
        <f t="shared" ref="Q30" si="13">SUM(P30*10%)</f>
        <v>212.364</v>
      </c>
      <c r="R30" s="8"/>
      <c r="S30" s="8"/>
      <c r="T30" s="8"/>
      <c r="U30" s="11">
        <f t="shared" si="8"/>
        <v>2336.0039999999999</v>
      </c>
    </row>
    <row r="31" spans="1:21" ht="39" hidden="1" customHeight="1">
      <c r="A31" s="5"/>
      <c r="B31" s="13"/>
      <c r="C31" s="8"/>
      <c r="D31" s="8"/>
      <c r="E31" s="8"/>
      <c r="F31" s="8"/>
      <c r="G31" s="13"/>
      <c r="H31" s="13"/>
      <c r="I31" s="8"/>
      <c r="J31" s="8"/>
      <c r="K31" s="8"/>
      <c r="L31" s="8"/>
      <c r="M31" s="11"/>
      <c r="N31" s="13"/>
      <c r="O31" s="11"/>
      <c r="P31" s="11"/>
      <c r="Q31" s="14"/>
      <c r="R31" s="13"/>
      <c r="S31" s="13"/>
      <c r="T31" s="13"/>
      <c r="U31" s="11">
        <f t="shared" si="8"/>
        <v>0</v>
      </c>
    </row>
    <row r="32" spans="1:21" ht="15.6" hidden="1">
      <c r="A32" s="5"/>
      <c r="B32" s="8"/>
      <c r="C32" s="8"/>
      <c r="D32" s="8"/>
      <c r="E32" s="8"/>
      <c r="F32" s="8"/>
      <c r="G32" s="13"/>
      <c r="H32" s="8"/>
      <c r="I32" s="8"/>
      <c r="J32" s="8"/>
      <c r="K32" s="8"/>
      <c r="L32" s="8"/>
      <c r="M32" s="11"/>
      <c r="N32" s="13"/>
      <c r="O32" s="11"/>
      <c r="P32" s="11"/>
      <c r="Q32" s="11"/>
      <c r="R32" s="8"/>
      <c r="S32" s="8"/>
      <c r="T32" s="8"/>
      <c r="U32" s="11"/>
    </row>
    <row r="33" spans="1:21" ht="15.6" hidden="1">
      <c r="A33" s="5"/>
      <c r="B33" s="8"/>
      <c r="C33" s="8"/>
      <c r="D33" s="8"/>
      <c r="E33" s="8"/>
      <c r="F33" s="8"/>
      <c r="G33" s="13"/>
      <c r="H33" s="8"/>
      <c r="I33" s="8"/>
      <c r="J33" s="8"/>
      <c r="K33" s="8"/>
      <c r="L33" s="8"/>
      <c r="M33" s="11"/>
      <c r="N33" s="13"/>
      <c r="O33" s="11"/>
      <c r="P33" s="11"/>
      <c r="Q33" s="11"/>
      <c r="R33" s="8"/>
      <c r="S33" s="8"/>
      <c r="T33" s="8"/>
      <c r="U33" s="11"/>
    </row>
    <row r="34" spans="1:21" ht="15.6" hidden="1">
      <c r="A34" s="5"/>
      <c r="B34" s="8"/>
      <c r="C34" s="8"/>
      <c r="D34" s="8"/>
      <c r="E34" s="8"/>
      <c r="F34" s="8"/>
      <c r="G34" s="13"/>
      <c r="H34" s="8"/>
      <c r="I34" s="8"/>
      <c r="J34" s="8"/>
      <c r="K34" s="8"/>
      <c r="L34" s="8"/>
      <c r="M34" s="11"/>
      <c r="N34" s="13"/>
      <c r="O34" s="11"/>
      <c r="P34" s="11"/>
      <c r="Q34" s="11"/>
      <c r="R34" s="8"/>
      <c r="S34" s="8"/>
      <c r="T34" s="8"/>
      <c r="U34" s="11"/>
    </row>
    <row r="35" spans="1:21" ht="15.6" hidden="1">
      <c r="A35" s="5"/>
      <c r="B35" s="8"/>
      <c r="C35" s="8"/>
      <c r="D35" s="8"/>
      <c r="E35" s="8"/>
      <c r="F35" s="8"/>
      <c r="G35" s="13"/>
      <c r="H35" s="8"/>
      <c r="I35" s="8"/>
      <c r="J35" s="8"/>
      <c r="K35" s="8"/>
      <c r="L35" s="8"/>
      <c r="M35" s="11"/>
      <c r="N35" s="13"/>
      <c r="O35" s="11"/>
      <c r="P35" s="11"/>
      <c r="Q35" s="11"/>
      <c r="R35" s="8"/>
      <c r="S35" s="8"/>
      <c r="T35" s="8"/>
      <c r="U35" s="11"/>
    </row>
    <row r="36" spans="1:21" ht="15.6" hidden="1">
      <c r="A36" s="5"/>
      <c r="B36" s="8"/>
      <c r="C36" s="8"/>
      <c r="D36" s="8"/>
      <c r="E36" s="8"/>
      <c r="F36" s="8"/>
      <c r="G36" s="13"/>
      <c r="H36" s="8"/>
      <c r="I36" s="8"/>
      <c r="J36" s="8"/>
      <c r="K36" s="8"/>
      <c r="L36" s="8"/>
      <c r="M36" s="11"/>
      <c r="N36" s="13"/>
      <c r="O36" s="11"/>
      <c r="P36" s="11"/>
      <c r="Q36" s="11"/>
      <c r="R36" s="8"/>
      <c r="S36" s="8"/>
      <c r="T36" s="8"/>
      <c r="U36" s="11"/>
    </row>
    <row r="37" spans="1:21" ht="15.6" hidden="1">
      <c r="A37" s="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1"/>
      <c r="N37" s="13"/>
      <c r="O37" s="11"/>
      <c r="P37" s="11"/>
      <c r="Q37" s="11"/>
      <c r="R37" s="8"/>
      <c r="S37" s="8"/>
      <c r="T37" s="8"/>
      <c r="U37" s="11"/>
    </row>
    <row r="38" spans="1:21" ht="31.2" hidden="1">
      <c r="A38" s="5"/>
      <c r="B38" s="8">
        <v>9</v>
      </c>
      <c r="C38" s="8" t="s">
        <v>41</v>
      </c>
      <c r="D38" s="8" t="s">
        <v>40</v>
      </c>
      <c r="E38" s="8" t="s">
        <v>19</v>
      </c>
      <c r="F38" s="8" t="s">
        <v>78</v>
      </c>
      <c r="G38" s="8" t="s">
        <v>223</v>
      </c>
      <c r="H38" s="8" t="s">
        <v>21</v>
      </c>
      <c r="I38" s="8" t="s">
        <v>94</v>
      </c>
      <c r="J38" s="8">
        <v>1</v>
      </c>
      <c r="K38" s="8"/>
      <c r="L38" s="8">
        <v>4.32</v>
      </c>
      <c r="M38" s="11">
        <f t="shared" ref="M38" si="14">SUM(L38*17697)</f>
        <v>76451.040000000008</v>
      </c>
      <c r="N38" s="8">
        <v>1</v>
      </c>
      <c r="O38" s="11">
        <f t="shared" ref="O38" si="15">SUM(M38*N38*1)</f>
        <v>76451.040000000008</v>
      </c>
      <c r="P38" s="11">
        <f t="shared" ref="P38" si="16">SUM(N38*O38)</f>
        <v>76451.040000000008</v>
      </c>
      <c r="Q38" s="11">
        <f t="shared" si="3"/>
        <v>7645.1040000000012</v>
      </c>
      <c r="R38" s="8"/>
      <c r="S38" s="8"/>
      <c r="T38" s="8"/>
      <c r="U38" s="11">
        <f t="shared" ref="U38" si="17">SUM(P38+Q38+R38+T38)</f>
        <v>84096.144000000015</v>
      </c>
    </row>
    <row r="39" spans="1:21" ht="15.6" hidden="1">
      <c r="A39" s="5"/>
      <c r="B39" s="8"/>
      <c r="C39" s="13"/>
      <c r="D39" s="8"/>
      <c r="E39" s="8"/>
      <c r="F39" s="8"/>
      <c r="G39" s="8"/>
      <c r="H39" s="8"/>
      <c r="I39" s="8"/>
      <c r="J39" s="8"/>
      <c r="K39" s="8"/>
      <c r="L39" s="8"/>
      <c r="M39" s="14"/>
      <c r="N39" s="13"/>
      <c r="O39" s="13"/>
      <c r="P39" s="14"/>
      <c r="Q39" s="14"/>
      <c r="R39" s="13"/>
      <c r="S39" s="13"/>
      <c r="T39" s="13"/>
      <c r="U39" s="14"/>
    </row>
    <row r="40" spans="1:21" ht="46.8" hidden="1">
      <c r="A40" s="5"/>
      <c r="B40" s="8">
        <v>10</v>
      </c>
      <c r="C40" s="8" t="s">
        <v>92</v>
      </c>
      <c r="D40" s="8" t="s">
        <v>168</v>
      </c>
      <c r="E40" s="8" t="s">
        <v>19</v>
      </c>
      <c r="F40" s="8" t="s">
        <v>93</v>
      </c>
      <c r="G40" s="8" t="s">
        <v>224</v>
      </c>
      <c r="H40" s="8" t="s">
        <v>101</v>
      </c>
      <c r="I40" s="8" t="s">
        <v>94</v>
      </c>
      <c r="J40" s="8">
        <v>2</v>
      </c>
      <c r="K40" s="8"/>
      <c r="L40" s="8">
        <v>3.74</v>
      </c>
      <c r="M40" s="11">
        <f t="shared" ref="M40" si="18">SUM(L40*17697)</f>
        <v>66186.78</v>
      </c>
      <c r="N40" s="8">
        <v>1</v>
      </c>
      <c r="O40" s="11">
        <f t="shared" ref="O40" si="19">SUM(M40*N40*1)</f>
        <v>66186.78</v>
      </c>
      <c r="P40" s="11">
        <f t="shared" ref="P40:P66" si="20">SUM(N40*O40)</f>
        <v>66186.78</v>
      </c>
      <c r="Q40" s="11">
        <f t="shared" ref="Q40:Q42" si="21">SUM(P40*10%)</f>
        <v>6618.6779999999999</v>
      </c>
      <c r="R40" s="8"/>
      <c r="S40" s="8"/>
      <c r="T40" s="8"/>
      <c r="U40" s="11">
        <f t="shared" si="4"/>
        <v>72805.457999999999</v>
      </c>
    </row>
    <row r="41" spans="1:21" ht="22.2" hidden="1" customHeight="1">
      <c r="A41" s="5"/>
      <c r="B41" s="8">
        <v>11</v>
      </c>
      <c r="C41" s="13" t="s">
        <v>111</v>
      </c>
      <c r="D41" s="13" t="s">
        <v>40</v>
      </c>
      <c r="E41" s="13" t="s">
        <v>19</v>
      </c>
      <c r="F41" s="93"/>
      <c r="G41" s="13" t="s">
        <v>140</v>
      </c>
      <c r="H41" s="13"/>
      <c r="I41" s="13" t="s">
        <v>94</v>
      </c>
      <c r="J41" s="13">
        <v>4</v>
      </c>
      <c r="K41" s="13"/>
      <c r="L41" s="13">
        <v>2.92</v>
      </c>
      <c r="M41" s="14">
        <f t="shared" ref="M41:M42" si="22">SUM(L41*17697)</f>
        <v>51675.24</v>
      </c>
      <c r="N41" s="13">
        <v>1</v>
      </c>
      <c r="O41" s="14">
        <f t="shared" ref="O41" si="23">SUM(M41*N41*1)</f>
        <v>51675.24</v>
      </c>
      <c r="P41" s="14">
        <f t="shared" si="20"/>
        <v>51675.24</v>
      </c>
      <c r="Q41" s="14">
        <f t="shared" si="21"/>
        <v>5167.5240000000003</v>
      </c>
      <c r="R41" s="8"/>
      <c r="S41" s="8"/>
      <c r="T41" s="8"/>
      <c r="U41" s="14">
        <f t="shared" si="4"/>
        <v>56842.763999999996</v>
      </c>
    </row>
    <row r="42" spans="1:21" ht="34.799999999999997" hidden="1" customHeight="1">
      <c r="A42" s="5"/>
      <c r="B42" s="8">
        <v>12</v>
      </c>
      <c r="C42" s="8" t="s">
        <v>215</v>
      </c>
      <c r="D42" s="8" t="s">
        <v>171</v>
      </c>
      <c r="E42" s="8" t="s">
        <v>19</v>
      </c>
      <c r="F42" s="18" t="s">
        <v>216</v>
      </c>
      <c r="G42" s="8" t="s">
        <v>225</v>
      </c>
      <c r="H42" s="8"/>
      <c r="I42" s="8" t="s">
        <v>94</v>
      </c>
      <c r="J42" s="8">
        <v>4</v>
      </c>
      <c r="K42" s="8"/>
      <c r="L42" s="8">
        <v>2.87</v>
      </c>
      <c r="M42" s="11">
        <f t="shared" si="22"/>
        <v>50790.39</v>
      </c>
      <c r="N42" s="8">
        <v>0.5</v>
      </c>
      <c r="O42" s="11">
        <f>SUM(M42*1)</f>
        <v>50790.39</v>
      </c>
      <c r="P42" s="11">
        <f t="shared" si="20"/>
        <v>25395.195</v>
      </c>
      <c r="Q42" s="11">
        <f t="shared" si="21"/>
        <v>2539.5195000000003</v>
      </c>
      <c r="R42" s="8"/>
      <c r="S42" s="8"/>
      <c r="T42" s="8"/>
      <c r="U42" s="11">
        <f t="shared" si="4"/>
        <v>27934.714500000002</v>
      </c>
    </row>
    <row r="43" spans="1:21" ht="34.799999999999997" hidden="1" customHeight="1">
      <c r="A43" s="5"/>
      <c r="B43" s="8"/>
      <c r="C43" s="8" t="s">
        <v>17</v>
      </c>
      <c r="D43" s="8" t="s">
        <v>169</v>
      </c>
      <c r="E43" s="8" t="s">
        <v>19</v>
      </c>
      <c r="F43" s="8" t="s">
        <v>20</v>
      </c>
      <c r="G43" s="8" t="s">
        <v>217</v>
      </c>
      <c r="H43" s="8" t="s">
        <v>62</v>
      </c>
      <c r="I43" s="8" t="s">
        <v>94</v>
      </c>
      <c r="J43" s="8">
        <v>3</v>
      </c>
      <c r="K43" s="8"/>
      <c r="L43" s="8">
        <v>3.75</v>
      </c>
      <c r="M43" s="11">
        <f t="shared" ref="M43:M110" si="24">SUM(L43*17697)</f>
        <v>66363.75</v>
      </c>
      <c r="N43" s="8">
        <v>0.5</v>
      </c>
      <c r="O43" s="11">
        <f>SUM(M43*1)</f>
        <v>66363.75</v>
      </c>
      <c r="P43" s="11">
        <f t="shared" si="20"/>
        <v>33181.875</v>
      </c>
      <c r="Q43" s="8">
        <v>0</v>
      </c>
      <c r="R43" s="8"/>
      <c r="S43" s="8"/>
      <c r="T43" s="8"/>
      <c r="U43" s="11">
        <f t="shared" si="4"/>
        <v>33181.875</v>
      </c>
    </row>
    <row r="44" spans="1:21" ht="34.200000000000003" hidden="1" customHeight="1">
      <c r="A44" s="5"/>
      <c r="B44" s="8"/>
      <c r="C44" s="8" t="s">
        <v>22</v>
      </c>
      <c r="D44" s="8" t="s">
        <v>169</v>
      </c>
      <c r="E44" s="8" t="s">
        <v>19</v>
      </c>
      <c r="F44" s="8" t="s">
        <v>23</v>
      </c>
      <c r="G44" s="8" t="s">
        <v>226</v>
      </c>
      <c r="H44" s="8" t="s">
        <v>21</v>
      </c>
      <c r="I44" s="8" t="s">
        <v>94</v>
      </c>
      <c r="J44" s="8">
        <v>1</v>
      </c>
      <c r="K44" s="8"/>
      <c r="L44" s="8">
        <v>4.32</v>
      </c>
      <c r="M44" s="11">
        <f t="shared" si="24"/>
        <v>76451.040000000008</v>
      </c>
      <c r="N44" s="8">
        <v>0.5</v>
      </c>
      <c r="O44" s="11">
        <f>SUM(M44*1)</f>
        <v>76451.040000000008</v>
      </c>
      <c r="P44" s="11">
        <f t="shared" si="20"/>
        <v>38225.520000000004</v>
      </c>
      <c r="Q44" s="8">
        <v>0</v>
      </c>
      <c r="R44" s="8"/>
      <c r="S44" s="8"/>
      <c r="T44" s="8"/>
      <c r="U44" s="11">
        <f t="shared" si="4"/>
        <v>38225.520000000004</v>
      </c>
    </row>
    <row r="45" spans="1:21" ht="30.75" hidden="1" customHeight="1">
      <c r="A45" s="5"/>
      <c r="B45" s="8"/>
      <c r="C45" s="8" t="s">
        <v>183</v>
      </c>
      <c r="D45" s="8" t="s">
        <v>170</v>
      </c>
      <c r="E45" s="8" t="s">
        <v>19</v>
      </c>
      <c r="F45" s="16" t="s">
        <v>189</v>
      </c>
      <c r="G45" s="8" t="s">
        <v>227</v>
      </c>
      <c r="H45" s="8"/>
      <c r="I45" s="8" t="s">
        <v>94</v>
      </c>
      <c r="J45" s="8">
        <v>4</v>
      </c>
      <c r="K45" s="8"/>
      <c r="L45" s="8">
        <v>2.82</v>
      </c>
      <c r="M45" s="11">
        <f t="shared" si="24"/>
        <v>49905.539999999994</v>
      </c>
      <c r="N45" s="8">
        <v>0.5</v>
      </c>
      <c r="O45" s="11">
        <f>SUM(M45*1)</f>
        <v>49905.539999999994</v>
      </c>
      <c r="P45" s="11">
        <f t="shared" si="20"/>
        <v>24952.769999999997</v>
      </c>
      <c r="Q45" s="8">
        <v>0</v>
      </c>
      <c r="R45" s="8"/>
      <c r="S45" s="8"/>
      <c r="T45" s="8"/>
      <c r="U45" s="11">
        <f t="shared" si="4"/>
        <v>24952.769999999997</v>
      </c>
    </row>
    <row r="46" spans="1:21" ht="15.6" hidden="1">
      <c r="A46" s="5"/>
      <c r="B46" s="8"/>
      <c r="C46" s="8"/>
      <c r="D46" s="8"/>
      <c r="E46" s="8"/>
      <c r="F46" s="16"/>
      <c r="G46" s="8"/>
      <c r="H46" s="8"/>
      <c r="I46" s="8"/>
      <c r="J46" s="8"/>
      <c r="K46" s="8"/>
      <c r="L46" s="8">
        <v>2.4300000000000002</v>
      </c>
      <c r="M46" s="11">
        <f t="shared" si="24"/>
        <v>43003.710000000006</v>
      </c>
      <c r="N46" s="8">
        <v>0.5</v>
      </c>
      <c r="O46" s="11">
        <f t="shared" ref="O46:P110" si="25">SUM(M46*N46*1)</f>
        <v>21501.855000000003</v>
      </c>
      <c r="P46" s="11">
        <f>SUM(O46)</f>
        <v>21501.855000000003</v>
      </c>
      <c r="Q46" s="11">
        <f t="shared" ref="Q46:Q66" si="26">SUM(P46*10%)</f>
        <v>2150.1855000000005</v>
      </c>
      <c r="R46" s="8"/>
      <c r="S46" s="8"/>
      <c r="T46" s="8"/>
      <c r="U46" s="11">
        <f t="shared" si="4"/>
        <v>23652.040500000003</v>
      </c>
    </row>
    <row r="47" spans="1:21" ht="31.2" hidden="1">
      <c r="A47" s="5"/>
      <c r="B47" s="11"/>
      <c r="C47" s="8" t="s">
        <v>26</v>
      </c>
      <c r="D47" s="8" t="s">
        <v>55</v>
      </c>
      <c r="E47" s="8" t="s">
        <v>19</v>
      </c>
      <c r="F47" s="8" t="s">
        <v>79</v>
      </c>
      <c r="G47" s="8" t="s">
        <v>228</v>
      </c>
      <c r="H47" s="8" t="s">
        <v>62</v>
      </c>
      <c r="I47" s="8" t="s">
        <v>94</v>
      </c>
      <c r="J47" s="8">
        <v>3</v>
      </c>
      <c r="K47" s="8"/>
      <c r="L47" s="8">
        <v>3.45</v>
      </c>
      <c r="M47" s="11">
        <f t="shared" si="24"/>
        <v>61054.65</v>
      </c>
      <c r="N47" s="8">
        <v>0.5</v>
      </c>
      <c r="O47" s="11">
        <f>SUM(M47*1)</f>
        <v>61054.65</v>
      </c>
      <c r="P47" s="11">
        <f t="shared" si="20"/>
        <v>30527.325000000001</v>
      </c>
      <c r="Q47" s="8">
        <v>0</v>
      </c>
      <c r="R47" s="8"/>
      <c r="S47" s="8"/>
      <c r="T47" s="8"/>
      <c r="U47" s="11">
        <f t="shared" si="4"/>
        <v>30527.325000000001</v>
      </c>
    </row>
    <row r="48" spans="1:21" ht="31.2" hidden="1">
      <c r="A48" s="5"/>
      <c r="B48" s="8">
        <v>13</v>
      </c>
      <c r="C48" s="8" t="s">
        <v>42</v>
      </c>
      <c r="D48" s="8" t="s">
        <v>197</v>
      </c>
      <c r="E48" s="8" t="s">
        <v>19</v>
      </c>
      <c r="F48" s="8" t="s">
        <v>80</v>
      </c>
      <c r="G48" s="8" t="s">
        <v>229</v>
      </c>
      <c r="H48" s="8"/>
      <c r="I48" s="8" t="s">
        <v>94</v>
      </c>
      <c r="J48" s="8">
        <v>4</v>
      </c>
      <c r="K48" s="8"/>
      <c r="L48" s="8">
        <v>3.04</v>
      </c>
      <c r="M48" s="11">
        <f t="shared" si="24"/>
        <v>53798.879999999997</v>
      </c>
      <c r="N48" s="8">
        <v>1</v>
      </c>
      <c r="O48" s="11">
        <f>SUM(M48*1)</f>
        <v>53798.879999999997</v>
      </c>
      <c r="P48" s="11">
        <f t="shared" si="20"/>
        <v>53798.879999999997</v>
      </c>
      <c r="Q48" s="11">
        <f t="shared" si="26"/>
        <v>5379.8879999999999</v>
      </c>
      <c r="R48" s="8"/>
      <c r="S48" s="8"/>
      <c r="T48" s="8"/>
      <c r="U48" s="11">
        <f t="shared" si="4"/>
        <v>59178.767999999996</v>
      </c>
    </row>
    <row r="49" spans="1:21" ht="31.2" hidden="1">
      <c r="A49" s="5"/>
      <c r="B49" s="8"/>
      <c r="C49" s="8" t="s">
        <v>42</v>
      </c>
      <c r="D49" s="8" t="s">
        <v>197</v>
      </c>
      <c r="E49" s="8" t="s">
        <v>19</v>
      </c>
      <c r="F49" s="8" t="s">
        <v>80</v>
      </c>
      <c r="G49" s="8" t="s">
        <v>229</v>
      </c>
      <c r="H49" s="8"/>
      <c r="I49" s="8" t="s">
        <v>94</v>
      </c>
      <c r="J49" s="8">
        <v>4</v>
      </c>
      <c r="K49" s="8"/>
      <c r="L49" s="8">
        <v>3.04</v>
      </c>
      <c r="M49" s="11">
        <f t="shared" ref="M49" si="27">SUM(L49*17697)</f>
        <v>53798.879999999997</v>
      </c>
      <c r="N49" s="8">
        <v>0.5</v>
      </c>
      <c r="O49" s="11">
        <f>SUM(M49*1)</f>
        <v>53798.879999999997</v>
      </c>
      <c r="P49" s="11">
        <f t="shared" si="20"/>
        <v>26899.439999999999</v>
      </c>
      <c r="Q49" s="11">
        <f>SUM(P49*0%)</f>
        <v>0</v>
      </c>
      <c r="R49" s="8"/>
      <c r="S49" s="8"/>
      <c r="T49" s="8"/>
      <c r="U49" s="11">
        <f t="shared" si="4"/>
        <v>26899.439999999999</v>
      </c>
    </row>
    <row r="50" spans="1:21" ht="46.8" hidden="1">
      <c r="A50" s="5"/>
      <c r="B50" s="8">
        <v>14</v>
      </c>
      <c r="C50" s="8" t="s">
        <v>106</v>
      </c>
      <c r="D50" s="8" t="s">
        <v>44</v>
      </c>
      <c r="E50" s="8" t="s">
        <v>48</v>
      </c>
      <c r="F50" s="8" t="s">
        <v>61</v>
      </c>
      <c r="G50" s="8" t="s">
        <v>230</v>
      </c>
      <c r="H50" s="8"/>
      <c r="I50" s="8" t="s">
        <v>95</v>
      </c>
      <c r="J50" s="8">
        <v>3</v>
      </c>
      <c r="K50" s="8"/>
      <c r="L50" s="8">
        <v>2.25</v>
      </c>
      <c r="M50" s="11">
        <f t="shared" ref="M50" si="28">SUM(L50*17697)</f>
        <v>39818.25</v>
      </c>
      <c r="N50" s="8">
        <v>1</v>
      </c>
      <c r="O50" s="11">
        <f t="shared" ref="O50" si="29">SUM(M50*N50*1)</f>
        <v>39818.25</v>
      </c>
      <c r="P50" s="11">
        <f t="shared" si="20"/>
        <v>39818.25</v>
      </c>
      <c r="Q50" s="11">
        <f t="shared" ref="Q50" si="30">SUM(P50*10%)</f>
        <v>3981.8250000000003</v>
      </c>
      <c r="R50" s="8"/>
      <c r="S50" s="8"/>
      <c r="T50" s="8"/>
      <c r="U50" s="11">
        <f t="shared" si="4"/>
        <v>43800.074999999997</v>
      </c>
    </row>
    <row r="51" spans="1:21" ht="46.8" customHeight="1">
      <c r="A51" s="5"/>
      <c r="B51" s="8">
        <v>2</v>
      </c>
      <c r="C51" s="8" t="s">
        <v>185</v>
      </c>
      <c r="D51" s="8" t="s">
        <v>114</v>
      </c>
      <c r="E51" s="8" t="s">
        <v>19</v>
      </c>
      <c r="F51" s="8" t="s">
        <v>207</v>
      </c>
      <c r="G51" s="8" t="s">
        <v>231</v>
      </c>
      <c r="H51" s="8"/>
      <c r="I51" s="8" t="s">
        <v>95</v>
      </c>
      <c r="J51" s="8">
        <v>2</v>
      </c>
      <c r="K51" s="8"/>
      <c r="L51" s="8">
        <v>0.08</v>
      </c>
      <c r="M51" s="11">
        <f t="shared" si="24"/>
        <v>1415.76</v>
      </c>
      <c r="N51" s="8">
        <v>1</v>
      </c>
      <c r="O51" s="11">
        <f t="shared" si="25"/>
        <v>1415.76</v>
      </c>
      <c r="P51" s="11">
        <f t="shared" si="20"/>
        <v>1415.76</v>
      </c>
      <c r="Q51" s="11">
        <f t="shared" si="26"/>
        <v>141.57599999999999</v>
      </c>
      <c r="R51" s="8"/>
      <c r="S51" s="8"/>
      <c r="T51" s="8"/>
      <c r="U51" s="11">
        <f t="shared" si="4"/>
        <v>1557.336</v>
      </c>
    </row>
    <row r="52" spans="1:21" ht="48.75" hidden="1" customHeight="1">
      <c r="A52" s="5"/>
      <c r="B52" s="8">
        <v>15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11"/>
      <c r="N52" s="8"/>
      <c r="O52" s="11"/>
      <c r="P52" s="11"/>
      <c r="Q52" s="11"/>
      <c r="R52" s="8"/>
      <c r="S52" s="8"/>
      <c r="T52" s="8"/>
      <c r="U52" s="11"/>
    </row>
    <row r="53" spans="1:21" ht="48.75" customHeight="1">
      <c r="A53" s="5"/>
      <c r="B53" s="8"/>
      <c r="C53" s="8" t="s">
        <v>185</v>
      </c>
      <c r="D53" s="8" t="s">
        <v>214</v>
      </c>
      <c r="E53" s="8" t="s">
        <v>19</v>
      </c>
      <c r="F53" s="8" t="s">
        <v>207</v>
      </c>
      <c r="G53" s="8" t="s">
        <v>231</v>
      </c>
      <c r="H53" s="8"/>
      <c r="I53" s="8" t="s">
        <v>95</v>
      </c>
      <c r="J53" s="8">
        <v>2</v>
      </c>
      <c r="K53" s="8"/>
      <c r="L53" s="8">
        <v>0.08</v>
      </c>
      <c r="M53" s="11">
        <f t="shared" ref="M53" si="31">SUM(L53*17697)</f>
        <v>1415.76</v>
      </c>
      <c r="N53" s="8">
        <v>0.5</v>
      </c>
      <c r="O53" s="11">
        <f>SUM(M53*1)</f>
        <v>1415.76</v>
      </c>
      <c r="P53" s="11">
        <f t="shared" ref="P53" si="32">SUM(N53*O53)</f>
        <v>707.88</v>
      </c>
      <c r="Q53" s="11">
        <v>0</v>
      </c>
      <c r="R53" s="8"/>
      <c r="S53" s="8"/>
      <c r="T53" s="8"/>
      <c r="U53" s="11">
        <f t="shared" ref="U53" si="33">SUM(P53+Q53+R53+T53)</f>
        <v>707.88</v>
      </c>
    </row>
    <row r="54" spans="1:21" ht="33" hidden="1" customHeight="1">
      <c r="A54" s="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11"/>
      <c r="N54" s="8"/>
      <c r="O54" s="11"/>
      <c r="P54" s="11"/>
      <c r="Q54" s="11"/>
      <c r="R54" s="8"/>
      <c r="S54" s="8"/>
      <c r="T54" s="8"/>
      <c r="U54" s="11"/>
    </row>
    <row r="55" spans="1:21" ht="27.75" hidden="1" customHeight="1">
      <c r="A55" s="5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11"/>
      <c r="N55" s="8"/>
      <c r="O55" s="11"/>
      <c r="P55" s="11"/>
      <c r="Q55" s="11"/>
      <c r="R55" s="8"/>
      <c r="S55" s="8"/>
      <c r="T55" s="8"/>
      <c r="U55" s="11"/>
    </row>
    <row r="56" spans="1:21" ht="62.4">
      <c r="A56" s="5"/>
      <c r="B56" s="8">
        <v>3</v>
      </c>
      <c r="C56" s="8" t="s">
        <v>246</v>
      </c>
      <c r="D56" s="8" t="s">
        <v>250</v>
      </c>
      <c r="E56" s="8" t="s">
        <v>19</v>
      </c>
      <c r="F56" s="8" t="s">
        <v>251</v>
      </c>
      <c r="G56" s="8" t="s">
        <v>249</v>
      </c>
      <c r="H56" s="8"/>
      <c r="I56" s="8" t="s">
        <v>186</v>
      </c>
      <c r="J56" s="8">
        <v>2</v>
      </c>
      <c r="K56" s="8"/>
      <c r="L56" s="8">
        <v>0.08</v>
      </c>
      <c r="M56" s="11">
        <f t="shared" ref="M56" si="34">SUM(L56*17697)</f>
        <v>1415.76</v>
      </c>
      <c r="N56" s="8">
        <v>0.5</v>
      </c>
      <c r="O56" s="11">
        <f>SUM(M56*1)</f>
        <v>1415.76</v>
      </c>
      <c r="P56" s="11">
        <f t="shared" ref="P56" si="35">SUM(N56*O56)</f>
        <v>707.88</v>
      </c>
      <c r="Q56" s="11">
        <f t="shared" ref="Q56" si="36">SUM(P56*10%)</f>
        <v>70.787999999999997</v>
      </c>
      <c r="R56" s="8"/>
      <c r="S56" s="8"/>
      <c r="T56" s="8"/>
      <c r="U56" s="11">
        <f t="shared" si="4"/>
        <v>778.66800000000001</v>
      </c>
    </row>
    <row r="57" spans="1:21" ht="20.399999999999999" customHeight="1">
      <c r="A57" s="5"/>
      <c r="B57" s="8"/>
      <c r="C57" s="8" t="s">
        <v>111</v>
      </c>
      <c r="D57" s="8" t="s">
        <v>131</v>
      </c>
      <c r="E57" s="8" t="s">
        <v>19</v>
      </c>
      <c r="F57" s="8"/>
      <c r="G57" s="8" t="s">
        <v>113</v>
      </c>
      <c r="H57" s="8"/>
      <c r="I57" s="8" t="s">
        <v>186</v>
      </c>
      <c r="J57" s="8">
        <v>2</v>
      </c>
      <c r="K57" s="8"/>
      <c r="L57" s="8">
        <v>0.03</v>
      </c>
      <c r="M57" s="11">
        <f t="shared" si="24"/>
        <v>530.91</v>
      </c>
      <c r="N57" s="8">
        <v>1</v>
      </c>
      <c r="O57" s="11">
        <f t="shared" si="25"/>
        <v>530.91</v>
      </c>
      <c r="P57" s="11">
        <f>SUM(O57)</f>
        <v>530.91</v>
      </c>
      <c r="Q57" s="11">
        <f t="shared" ref="Q57:Q64" si="37">SUM(P57*10%)</f>
        <v>53.091000000000001</v>
      </c>
      <c r="R57" s="8"/>
      <c r="S57" s="8"/>
      <c r="T57" s="8"/>
      <c r="U57" s="11">
        <f t="shared" ref="U57" si="38">SUM(P57+Q57+R57+T57)</f>
        <v>584.00099999999998</v>
      </c>
    </row>
    <row r="58" spans="1:21" ht="30" customHeight="1">
      <c r="A58" s="5"/>
      <c r="B58" s="8">
        <v>4</v>
      </c>
      <c r="C58" s="8" t="s">
        <v>252</v>
      </c>
      <c r="D58" s="8" t="s">
        <v>44</v>
      </c>
      <c r="E58" s="8" t="s">
        <v>48</v>
      </c>
      <c r="F58" s="8" t="s">
        <v>253</v>
      </c>
      <c r="G58" s="8" t="s">
        <v>254</v>
      </c>
      <c r="H58" s="8"/>
      <c r="I58" s="8" t="s">
        <v>186</v>
      </c>
      <c r="J58" s="8">
        <v>3</v>
      </c>
      <c r="K58" s="8"/>
      <c r="L58" s="8">
        <v>0.63</v>
      </c>
      <c r="M58" s="11">
        <f t="shared" si="24"/>
        <v>11149.11</v>
      </c>
      <c r="N58" s="8">
        <v>1</v>
      </c>
      <c r="O58" s="11">
        <f t="shared" ref="O58" si="39">SUM(M58*N58*1)</f>
        <v>11149.11</v>
      </c>
      <c r="P58" s="11">
        <f>SUM(O58)</f>
        <v>11149.11</v>
      </c>
      <c r="Q58" s="11">
        <f t="shared" ref="Q58" si="40">SUM(P58*10%)</f>
        <v>1114.9110000000001</v>
      </c>
      <c r="R58" s="8"/>
      <c r="S58" s="8"/>
      <c r="T58" s="8"/>
      <c r="U58" s="11">
        <f t="shared" ref="U58" si="41">SUM(P58+Q58+R58+T58)</f>
        <v>12264.021000000001</v>
      </c>
    </row>
    <row r="59" spans="1:21" ht="31.8" customHeight="1">
      <c r="A59" s="5"/>
      <c r="B59" s="8">
        <v>5</v>
      </c>
      <c r="C59" s="8" t="s">
        <v>31</v>
      </c>
      <c r="D59" s="8" t="s">
        <v>161</v>
      </c>
      <c r="E59" s="8" t="s">
        <v>49</v>
      </c>
      <c r="F59" s="8" t="s">
        <v>76</v>
      </c>
      <c r="G59" s="8" t="s">
        <v>233</v>
      </c>
      <c r="H59" s="8"/>
      <c r="I59" s="8" t="s">
        <v>97</v>
      </c>
      <c r="J59" s="8"/>
      <c r="K59" s="8"/>
      <c r="L59" s="8">
        <v>0.69</v>
      </c>
      <c r="M59" s="11">
        <f t="shared" ref="M59" si="42">SUM(L59*17697)</f>
        <v>12210.929999999998</v>
      </c>
      <c r="N59" s="8">
        <v>1</v>
      </c>
      <c r="O59" s="11">
        <f t="shared" si="25"/>
        <v>12210.929999999998</v>
      </c>
      <c r="P59" s="11">
        <f>SUM(O59)</f>
        <v>12210.929999999998</v>
      </c>
      <c r="Q59" s="11">
        <f t="shared" si="37"/>
        <v>1221.0929999999998</v>
      </c>
      <c r="R59" s="8"/>
      <c r="S59" s="8"/>
      <c r="T59" s="8"/>
      <c r="U59" s="11">
        <f t="shared" si="4"/>
        <v>13432.022999999997</v>
      </c>
    </row>
    <row r="60" spans="1:21" ht="30" customHeight="1">
      <c r="A60" s="5"/>
      <c r="B60" s="8"/>
      <c r="C60" s="8" t="s">
        <v>31</v>
      </c>
      <c r="D60" s="8" t="s">
        <v>45</v>
      </c>
      <c r="E60" s="8" t="s">
        <v>49</v>
      </c>
      <c r="F60" s="8" t="s">
        <v>76</v>
      </c>
      <c r="G60" s="8" t="s">
        <v>233</v>
      </c>
      <c r="H60" s="8"/>
      <c r="I60" s="8" t="s">
        <v>97</v>
      </c>
      <c r="J60" s="8"/>
      <c r="K60" s="8"/>
      <c r="L60" s="8">
        <v>0.69</v>
      </c>
      <c r="M60" s="11">
        <f t="shared" ref="M60:M62" si="43">SUM(L60*17697)</f>
        <v>12210.929999999998</v>
      </c>
      <c r="N60" s="8">
        <v>0.5</v>
      </c>
      <c r="O60" s="11">
        <f>SUM(M60*1)</f>
        <v>12210.929999999998</v>
      </c>
      <c r="P60" s="11">
        <f t="shared" ref="P60:P62" si="44">SUM(N60*O60)</f>
        <v>6105.4649999999992</v>
      </c>
      <c r="Q60" s="8">
        <v>0</v>
      </c>
      <c r="R60" s="8"/>
      <c r="S60" s="8"/>
      <c r="T60" s="8"/>
      <c r="U60" s="11">
        <f t="shared" si="4"/>
        <v>6105.4649999999992</v>
      </c>
    </row>
    <row r="61" spans="1:21" ht="43.8" customHeight="1">
      <c r="A61" s="5"/>
      <c r="B61" s="8">
        <v>6</v>
      </c>
      <c r="C61" s="8" t="s">
        <v>238</v>
      </c>
      <c r="D61" s="8" t="s">
        <v>239</v>
      </c>
      <c r="E61" s="8" t="s">
        <v>19</v>
      </c>
      <c r="F61" s="8" t="s">
        <v>240</v>
      </c>
      <c r="G61" s="8" t="s">
        <v>179</v>
      </c>
      <c r="H61" s="8"/>
      <c r="I61" s="13" t="s">
        <v>97</v>
      </c>
      <c r="J61" s="8"/>
      <c r="K61" s="8"/>
      <c r="L61" s="8">
        <v>0.78</v>
      </c>
      <c r="M61" s="11">
        <f t="shared" ref="M61" si="45">SUM(L61*17697)</f>
        <v>13803.66</v>
      </c>
      <c r="N61" s="8">
        <v>0.5</v>
      </c>
      <c r="O61" s="11">
        <f>SUM(M61*1)</f>
        <v>13803.66</v>
      </c>
      <c r="P61" s="11">
        <f t="shared" ref="P61" si="46">SUM(N61*O61)</f>
        <v>6901.83</v>
      </c>
      <c r="Q61" s="11">
        <f t="shared" ref="Q61" si="47">SUM(P61*10%)</f>
        <v>690.18299999999999</v>
      </c>
      <c r="R61" s="8"/>
      <c r="S61" s="8"/>
      <c r="T61" s="8"/>
      <c r="U61" s="11">
        <f t="shared" si="4"/>
        <v>7592.0129999999999</v>
      </c>
    </row>
    <row r="62" spans="1:21" ht="32.25" customHeight="1">
      <c r="A62" s="5"/>
      <c r="B62" s="8"/>
      <c r="C62" s="8" t="s">
        <v>111</v>
      </c>
      <c r="D62" s="8" t="s">
        <v>196</v>
      </c>
      <c r="E62" s="8" t="s">
        <v>49</v>
      </c>
      <c r="F62" s="8"/>
      <c r="G62" s="8" t="s">
        <v>259</v>
      </c>
      <c r="H62" s="8"/>
      <c r="I62" s="8" t="s">
        <v>97</v>
      </c>
      <c r="J62" s="8"/>
      <c r="K62" s="8"/>
      <c r="L62" s="8">
        <v>0.81</v>
      </c>
      <c r="M62" s="11">
        <f t="shared" si="43"/>
        <v>14334.570000000002</v>
      </c>
      <c r="N62" s="8">
        <v>1</v>
      </c>
      <c r="O62" s="11">
        <f>SUM(M62*1)</f>
        <v>14334.570000000002</v>
      </c>
      <c r="P62" s="11">
        <f t="shared" si="44"/>
        <v>14334.570000000002</v>
      </c>
      <c r="Q62" s="11">
        <f t="shared" si="37"/>
        <v>1433.4570000000003</v>
      </c>
      <c r="R62" s="8"/>
      <c r="S62" s="8"/>
      <c r="T62" s="8"/>
      <c r="U62" s="11">
        <f t="shared" si="4"/>
        <v>15768.027000000002</v>
      </c>
    </row>
    <row r="63" spans="1:21" ht="32.25" hidden="1" customHeight="1">
      <c r="A63" s="5"/>
      <c r="B63" s="8"/>
      <c r="C63" s="8"/>
      <c r="D63" s="8"/>
      <c r="E63" s="8"/>
      <c r="F63" s="13"/>
      <c r="G63" s="8"/>
      <c r="H63" s="8"/>
      <c r="I63" s="8"/>
      <c r="J63" s="8"/>
      <c r="K63" s="8"/>
      <c r="L63" s="8"/>
      <c r="M63" s="11"/>
      <c r="N63" s="8"/>
      <c r="O63" s="11"/>
      <c r="P63" s="11"/>
      <c r="Q63" s="8"/>
      <c r="R63" s="8"/>
      <c r="S63" s="8"/>
      <c r="T63" s="8"/>
      <c r="U63" s="11"/>
    </row>
    <row r="64" spans="1:21" ht="28.8" customHeight="1">
      <c r="A64" s="5"/>
      <c r="B64" s="8">
        <v>7</v>
      </c>
      <c r="C64" s="8" t="s">
        <v>187</v>
      </c>
      <c r="D64" s="8" t="s">
        <v>63</v>
      </c>
      <c r="E64" s="8" t="s">
        <v>19</v>
      </c>
      <c r="F64" s="8"/>
      <c r="G64" s="8" t="s">
        <v>234</v>
      </c>
      <c r="H64" s="8"/>
      <c r="I64" s="8" t="s">
        <v>95</v>
      </c>
      <c r="J64" s="8">
        <v>3</v>
      </c>
      <c r="K64" s="8"/>
      <c r="L64" s="8">
        <v>0.61</v>
      </c>
      <c r="M64" s="11">
        <f t="shared" si="24"/>
        <v>10795.17</v>
      </c>
      <c r="N64" s="8">
        <v>1</v>
      </c>
      <c r="O64" s="11">
        <f t="shared" si="25"/>
        <v>10795.17</v>
      </c>
      <c r="P64" s="11">
        <f t="shared" si="25"/>
        <v>10795.17</v>
      </c>
      <c r="Q64" s="11">
        <f t="shared" si="37"/>
        <v>1079.5170000000001</v>
      </c>
      <c r="R64" s="8"/>
      <c r="S64" s="8"/>
      <c r="T64" s="8"/>
      <c r="U64" s="11">
        <f t="shared" si="4"/>
        <v>11874.687</v>
      </c>
    </row>
    <row r="65" spans="1:21" ht="34.200000000000003" hidden="1" customHeight="1">
      <c r="A65" s="5"/>
      <c r="B65" s="17"/>
      <c r="C65" s="8"/>
      <c r="D65" s="8"/>
      <c r="E65" s="8"/>
      <c r="F65" s="8"/>
      <c r="G65" s="8"/>
      <c r="H65" s="8"/>
      <c r="I65" s="8"/>
      <c r="J65" s="8"/>
      <c r="K65" s="8"/>
      <c r="L65" s="8"/>
      <c r="M65" s="11"/>
      <c r="N65" s="8"/>
      <c r="O65" s="11"/>
      <c r="P65" s="11"/>
      <c r="Q65" s="11"/>
      <c r="R65" s="8"/>
      <c r="S65" s="8"/>
      <c r="T65" s="8"/>
      <c r="U65" s="11"/>
    </row>
    <row r="66" spans="1:21" ht="15.6" hidden="1">
      <c r="A66" s="5"/>
      <c r="B66" s="8">
        <v>24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11"/>
      <c r="N66" s="8"/>
      <c r="O66" s="11"/>
      <c r="P66" s="11">
        <f t="shared" si="20"/>
        <v>0</v>
      </c>
      <c r="Q66" s="11">
        <f t="shared" si="26"/>
        <v>0</v>
      </c>
      <c r="R66" s="8"/>
      <c r="S66" s="8"/>
      <c r="T66" s="8"/>
      <c r="U66" s="11">
        <f t="shared" si="4"/>
        <v>0</v>
      </c>
    </row>
    <row r="67" spans="1:21" ht="15.6" hidden="1">
      <c r="A67" s="5"/>
      <c r="B67" s="8">
        <v>25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11"/>
      <c r="N67" s="8"/>
      <c r="O67" s="11"/>
      <c r="P67" s="11"/>
      <c r="Q67" s="13"/>
      <c r="R67" s="8"/>
      <c r="S67" s="8"/>
      <c r="T67" s="8"/>
      <c r="U67" s="11">
        <f t="shared" si="4"/>
        <v>0</v>
      </c>
    </row>
    <row r="68" spans="1:21" ht="15.6" hidden="1">
      <c r="A68" s="5"/>
      <c r="B68" s="8">
        <v>26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11"/>
      <c r="N68" s="8"/>
      <c r="O68" s="11"/>
      <c r="P68" s="11"/>
      <c r="Q68" s="11"/>
      <c r="R68" s="8"/>
      <c r="S68" s="8"/>
      <c r="T68" s="8"/>
      <c r="U68" s="11">
        <f t="shared" si="4"/>
        <v>0</v>
      </c>
    </row>
    <row r="69" spans="1:21" ht="15.6" hidden="1">
      <c r="A69" s="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11"/>
      <c r="N69" s="8"/>
      <c r="O69" s="11"/>
      <c r="P69" s="11"/>
      <c r="Q69" s="11"/>
      <c r="R69" s="8"/>
      <c r="S69" s="8"/>
      <c r="T69" s="8"/>
      <c r="U69" s="11"/>
    </row>
    <row r="70" spans="1:21" ht="15.6">
      <c r="A70" s="5"/>
      <c r="B70" s="8"/>
      <c r="C70" s="8" t="s">
        <v>187</v>
      </c>
      <c r="D70" s="8" t="s">
        <v>118</v>
      </c>
      <c r="E70" s="8" t="s">
        <v>19</v>
      </c>
      <c r="F70" s="8"/>
      <c r="G70" s="8" t="s">
        <v>234</v>
      </c>
      <c r="H70" s="8"/>
      <c r="I70" s="8" t="s">
        <v>95</v>
      </c>
      <c r="J70" s="8">
        <v>3</v>
      </c>
      <c r="K70" s="8"/>
      <c r="L70" s="8">
        <v>0.61</v>
      </c>
      <c r="M70" s="11">
        <f t="shared" si="24"/>
        <v>10795.17</v>
      </c>
      <c r="N70" s="8">
        <v>0.5</v>
      </c>
      <c r="O70" s="11">
        <f>SUM(M70*1)</f>
        <v>10795.17</v>
      </c>
      <c r="P70" s="11">
        <f t="shared" ref="P70" si="48">SUM(N70*O70)</f>
        <v>5397.585</v>
      </c>
      <c r="Q70" s="11">
        <v>0</v>
      </c>
      <c r="R70" s="8"/>
      <c r="S70" s="8"/>
      <c r="T70" s="8"/>
      <c r="U70" s="11">
        <f t="shared" si="4"/>
        <v>5397.585</v>
      </c>
    </row>
    <row r="71" spans="1:21" ht="22.8" customHeight="1" thickBot="1">
      <c r="A71" s="5"/>
      <c r="B71" s="8"/>
      <c r="C71" s="8" t="s">
        <v>111</v>
      </c>
      <c r="D71" s="8" t="s">
        <v>118</v>
      </c>
      <c r="E71" s="8" t="s">
        <v>48</v>
      </c>
      <c r="F71" s="8"/>
      <c r="G71" s="8" t="s">
        <v>256</v>
      </c>
      <c r="H71" s="8"/>
      <c r="I71" s="8" t="s">
        <v>95</v>
      </c>
      <c r="J71" s="8">
        <v>3</v>
      </c>
      <c r="K71" s="8"/>
      <c r="L71" s="8">
        <v>0.71</v>
      </c>
      <c r="M71" s="11">
        <f t="shared" ref="M71" si="49">SUM(L71*17697)</f>
        <v>12564.869999999999</v>
      </c>
      <c r="N71" s="8">
        <v>0.5</v>
      </c>
      <c r="O71" s="11">
        <f>SUM(M71*1)</f>
        <v>12564.869999999999</v>
      </c>
      <c r="P71" s="11">
        <f t="shared" ref="P71" si="50">SUM(N71*O71)</f>
        <v>6282.4349999999995</v>
      </c>
      <c r="Q71" s="11">
        <f t="shared" ref="Q71" si="51">SUM(P71*10%)</f>
        <v>628.24350000000004</v>
      </c>
      <c r="R71" s="8"/>
      <c r="S71" s="8"/>
      <c r="T71" s="8"/>
      <c r="U71" s="11">
        <f t="shared" ref="U71" si="52">SUM(P71+Q71+R71+T71)</f>
        <v>6910.6785</v>
      </c>
    </row>
    <row r="72" spans="1:21" ht="15.6" hidden="1">
      <c r="A72" s="5"/>
      <c r="B72" s="43"/>
      <c r="C72" s="43"/>
      <c r="D72" s="43"/>
      <c r="E72" s="43"/>
      <c r="F72" s="94"/>
      <c r="G72" s="43"/>
      <c r="H72" s="43"/>
      <c r="I72" s="43"/>
      <c r="J72" s="43"/>
      <c r="K72" s="43"/>
      <c r="L72" s="43"/>
      <c r="M72" s="45"/>
      <c r="N72" s="43"/>
      <c r="O72" s="45"/>
      <c r="P72" s="45"/>
      <c r="Q72" s="45"/>
      <c r="R72" s="43"/>
      <c r="S72" s="43"/>
      <c r="T72" s="43"/>
      <c r="U72" s="45"/>
    </row>
    <row r="73" spans="1:21" ht="31.8" thickBot="1">
      <c r="A73" s="5"/>
      <c r="B73" s="49"/>
      <c r="C73" s="63"/>
      <c r="D73" s="68" t="s">
        <v>172</v>
      </c>
      <c r="E73" s="50"/>
      <c r="F73" s="50"/>
      <c r="G73" s="50"/>
      <c r="H73" s="50"/>
      <c r="I73" s="50"/>
      <c r="J73" s="50"/>
      <c r="K73" s="50"/>
      <c r="L73" s="50"/>
      <c r="M73" s="57">
        <f>SUM(M29+M30+M51+M53+M54+M56+M57+M58+M59+M60+M61+M62+M64+M65+M71)</f>
        <v>96094.71</v>
      </c>
      <c r="N73" s="51">
        <f>SUM(N29+N30+N51+N53+N56+N57+N58+N59+N60+N61+N62+N64+N65+N70+N71)</f>
        <v>10.4</v>
      </c>
      <c r="O73" s="54"/>
      <c r="P73" s="57">
        <f>SUM(P29+P30+P51+P53+P56+P57+P58+P59+P60+P61+P62+P64+P65+P70+P71)</f>
        <v>79512.620999999999</v>
      </c>
      <c r="Q73" s="57">
        <f>SUM(Q29+Q30+Q51+Q53+Q56+Q57+Q58+Q59+Q60+Q61+Q62+Q64+Q65+Q70+Q71)</f>
        <v>6645.2235000000001</v>
      </c>
      <c r="R73" s="50"/>
      <c r="S73" s="50"/>
      <c r="T73" s="50"/>
      <c r="U73" s="55">
        <f>SUM(P73+Q73+R73+S73+T73)</f>
        <v>86157.844500000007</v>
      </c>
    </row>
    <row r="74" spans="1:21" ht="18" customHeight="1">
      <c r="A74" s="5"/>
      <c r="B74" s="46">
        <v>8</v>
      </c>
      <c r="C74" s="46" t="s">
        <v>210</v>
      </c>
      <c r="D74" s="46" t="s">
        <v>56</v>
      </c>
      <c r="E74" s="46"/>
      <c r="F74" s="46"/>
      <c r="G74" s="46"/>
      <c r="H74" s="46"/>
      <c r="I74" s="46"/>
      <c r="J74" s="46"/>
      <c r="K74" s="46">
        <v>5</v>
      </c>
      <c r="L74" s="46">
        <v>0.44</v>
      </c>
      <c r="M74" s="48">
        <f t="shared" ref="M74" si="53">SUM(L74*17697)</f>
        <v>7786.68</v>
      </c>
      <c r="N74" s="46">
        <v>1</v>
      </c>
      <c r="O74" s="48">
        <f t="shared" ref="O74" si="54">SUM(M74*N74*1)</f>
        <v>7786.68</v>
      </c>
      <c r="P74" s="48">
        <f t="shared" ref="P74:P75" si="55">SUM(N74*O74)</f>
        <v>7786.68</v>
      </c>
      <c r="Q74" s="48">
        <f t="shared" ref="Q74:Q76" si="56">SUM(P74*10%)</f>
        <v>778.66800000000012</v>
      </c>
      <c r="R74" s="46"/>
      <c r="S74" s="46"/>
      <c r="T74" s="46"/>
      <c r="U74" s="48">
        <f t="shared" ref="U74:U76" si="57">SUM(P74+Q74+R74+T74)</f>
        <v>8565.348</v>
      </c>
    </row>
    <row r="75" spans="1:21" ht="21" customHeight="1">
      <c r="A75" s="5"/>
      <c r="B75" s="8">
        <v>9</v>
      </c>
      <c r="C75" s="8" t="s">
        <v>77</v>
      </c>
      <c r="D75" s="8" t="s">
        <v>132</v>
      </c>
      <c r="E75" s="8"/>
      <c r="F75" s="8"/>
      <c r="G75" s="8"/>
      <c r="H75" s="8"/>
      <c r="I75" s="8"/>
      <c r="J75" s="8"/>
      <c r="K75" s="8">
        <v>4</v>
      </c>
      <c r="L75" s="8">
        <v>0.55000000000000004</v>
      </c>
      <c r="M75" s="11">
        <f t="shared" ref="M75" si="58">SUM(L75*17697)</f>
        <v>9733.35</v>
      </c>
      <c r="N75" s="8">
        <v>1</v>
      </c>
      <c r="O75" s="11">
        <f t="shared" ref="O75:O76" si="59">SUM(M75*N75*1)</f>
        <v>9733.35</v>
      </c>
      <c r="P75" s="11">
        <f t="shared" si="55"/>
        <v>9733.35</v>
      </c>
      <c r="Q75" s="11">
        <f t="shared" si="56"/>
        <v>973.33500000000004</v>
      </c>
      <c r="R75" s="8"/>
      <c r="S75" s="8"/>
      <c r="T75" s="8"/>
      <c r="U75" s="11">
        <f t="shared" si="57"/>
        <v>10706.685000000001</v>
      </c>
    </row>
    <row r="76" spans="1:21" ht="20.399999999999999" customHeight="1">
      <c r="A76" s="5"/>
      <c r="B76" s="8">
        <v>10</v>
      </c>
      <c r="C76" s="8" t="s">
        <v>209</v>
      </c>
      <c r="D76" s="8" t="s">
        <v>32</v>
      </c>
      <c r="E76" s="8"/>
      <c r="F76" s="8"/>
      <c r="G76" s="8"/>
      <c r="H76" s="8"/>
      <c r="I76" s="8"/>
      <c r="J76" s="8"/>
      <c r="K76" s="8">
        <v>4</v>
      </c>
      <c r="L76" s="8">
        <v>0.55000000000000004</v>
      </c>
      <c r="M76" s="11">
        <f>SUM(L76*17697)</f>
        <v>9733.35</v>
      </c>
      <c r="N76" s="8">
        <v>1</v>
      </c>
      <c r="O76" s="11">
        <f t="shared" si="59"/>
        <v>9733.35</v>
      </c>
      <c r="P76" s="11">
        <f t="shared" ref="P76" si="60">SUM(N76*O76)</f>
        <v>9733.35</v>
      </c>
      <c r="Q76" s="11">
        <f t="shared" si="56"/>
        <v>973.33500000000004</v>
      </c>
      <c r="R76" s="8"/>
      <c r="S76" s="8"/>
      <c r="T76" s="8"/>
      <c r="U76" s="11">
        <f t="shared" si="57"/>
        <v>10706.685000000001</v>
      </c>
    </row>
    <row r="77" spans="1:21" ht="15.6" hidden="1">
      <c r="A77" s="5"/>
      <c r="B77" s="8">
        <v>30</v>
      </c>
      <c r="C77" s="8" t="s">
        <v>111</v>
      </c>
      <c r="D77" s="8"/>
      <c r="E77" s="8"/>
      <c r="F77" s="8"/>
      <c r="G77" s="8"/>
      <c r="H77" s="8"/>
      <c r="I77" s="8"/>
      <c r="J77" s="8"/>
      <c r="K77" s="8"/>
      <c r="L77" s="8"/>
      <c r="M77" s="11"/>
      <c r="N77" s="8"/>
      <c r="O77" s="11"/>
      <c r="P77" s="11"/>
      <c r="Q77" s="11"/>
      <c r="R77" s="8"/>
      <c r="S77" s="8"/>
      <c r="T77" s="8"/>
      <c r="U77" s="11"/>
    </row>
    <row r="78" spans="1:21" ht="15.6" hidden="1">
      <c r="A78" s="5"/>
      <c r="B78" s="8"/>
      <c r="C78" s="8" t="s">
        <v>111</v>
      </c>
      <c r="D78" s="8"/>
      <c r="E78" s="8"/>
      <c r="F78" s="8"/>
      <c r="G78" s="8"/>
      <c r="H78" s="8"/>
      <c r="I78" s="8"/>
      <c r="J78" s="8"/>
      <c r="K78" s="8"/>
      <c r="L78" s="8"/>
      <c r="M78" s="14">
        <f>SUM(M77)</f>
        <v>0</v>
      </c>
      <c r="N78" s="13">
        <v>1</v>
      </c>
      <c r="O78" s="13"/>
      <c r="P78" s="14">
        <f>SUM(P77)</f>
        <v>0</v>
      </c>
      <c r="Q78" s="14">
        <f>SUM(Q77)</f>
        <v>0</v>
      </c>
      <c r="R78" s="13"/>
      <c r="S78" s="13"/>
      <c r="T78" s="13"/>
      <c r="U78" s="14">
        <f t="shared" ref="U78" si="61">SUM(P78:Q78)</f>
        <v>0</v>
      </c>
    </row>
    <row r="79" spans="1:21" ht="15.6" hidden="1">
      <c r="A79" s="5"/>
      <c r="B79" s="8"/>
      <c r="C79" s="8"/>
      <c r="D79" s="13"/>
      <c r="E79" s="13"/>
      <c r="F79" s="8"/>
      <c r="G79" s="8"/>
      <c r="H79" s="8"/>
      <c r="I79" s="8"/>
      <c r="J79" s="8"/>
      <c r="K79" s="8"/>
      <c r="L79" s="8"/>
      <c r="M79" s="11"/>
      <c r="N79" s="8"/>
      <c r="O79" s="11"/>
      <c r="P79" s="11"/>
      <c r="Q79" s="11"/>
      <c r="R79" s="8"/>
      <c r="S79" s="8"/>
      <c r="T79" s="8"/>
      <c r="U79" s="11"/>
    </row>
    <row r="80" spans="1:21" ht="27.6" hidden="1" customHeight="1">
      <c r="A80" s="5"/>
      <c r="B80" s="8">
        <v>23</v>
      </c>
      <c r="C80" s="8"/>
      <c r="D80" s="8"/>
      <c r="E80" s="13"/>
      <c r="F80" s="8"/>
      <c r="G80" s="8"/>
      <c r="H80" s="8"/>
      <c r="I80" s="8"/>
      <c r="J80" s="8"/>
      <c r="K80" s="8"/>
      <c r="L80" s="8"/>
      <c r="M80" s="11"/>
      <c r="N80" s="8"/>
      <c r="O80" s="11"/>
      <c r="P80" s="11"/>
      <c r="Q80" s="11"/>
      <c r="R80" s="8"/>
      <c r="S80" s="8"/>
      <c r="T80" s="8"/>
      <c r="U80" s="11"/>
    </row>
    <row r="81" spans="1:21" ht="30" customHeight="1">
      <c r="A81" s="5"/>
      <c r="B81" s="8"/>
      <c r="C81" s="8" t="s">
        <v>209</v>
      </c>
      <c r="D81" s="8" t="s">
        <v>133</v>
      </c>
      <c r="E81" s="8"/>
      <c r="F81" s="8"/>
      <c r="G81" s="8"/>
      <c r="H81" s="8"/>
      <c r="I81" s="8"/>
      <c r="J81" s="8"/>
      <c r="K81" s="8">
        <v>3</v>
      </c>
      <c r="L81" s="8">
        <v>0.64</v>
      </c>
      <c r="M81" s="11">
        <f t="shared" ref="M81" si="62">SUM(L81*17697)</f>
        <v>11326.08</v>
      </c>
      <c r="N81" s="8">
        <v>0.5</v>
      </c>
      <c r="O81" s="11">
        <f>SUM(M81*1)</f>
        <v>11326.08</v>
      </c>
      <c r="P81" s="11">
        <f t="shared" ref="P81:P110" si="63">SUM(N81*O81)</f>
        <v>5663.04</v>
      </c>
      <c r="Q81" s="11">
        <v>0</v>
      </c>
      <c r="R81" s="8"/>
      <c r="S81" s="8"/>
      <c r="T81" s="8"/>
      <c r="U81" s="11">
        <f t="shared" si="4"/>
        <v>5663.04</v>
      </c>
    </row>
    <row r="82" spans="1:21" ht="30" customHeight="1">
      <c r="A82" s="5"/>
      <c r="B82" s="8">
        <v>11</v>
      </c>
      <c r="C82" s="8" t="s">
        <v>212</v>
      </c>
      <c r="D82" s="8" t="s">
        <v>199</v>
      </c>
      <c r="E82" s="8"/>
      <c r="F82" s="8"/>
      <c r="G82" s="8"/>
      <c r="H82" s="8"/>
      <c r="I82" s="8"/>
      <c r="J82" s="8"/>
      <c r="K82" s="8">
        <v>3</v>
      </c>
      <c r="L82" s="8">
        <v>0.64</v>
      </c>
      <c r="M82" s="11">
        <f t="shared" ref="M82" si="64">SUM(L82*17697)</f>
        <v>11326.08</v>
      </c>
      <c r="N82" s="8">
        <v>1</v>
      </c>
      <c r="O82" s="11">
        <f>SUM(M82*1)</f>
        <v>11326.08</v>
      </c>
      <c r="P82" s="11">
        <f t="shared" si="63"/>
        <v>11326.08</v>
      </c>
      <c r="Q82" s="11">
        <f t="shared" ref="Q82:Q110" si="65">SUM(P82*10%)</f>
        <v>1132.6079999999999</v>
      </c>
      <c r="R82" s="8"/>
      <c r="S82" s="8"/>
      <c r="T82" s="8"/>
      <c r="U82" s="11">
        <f t="shared" si="4"/>
        <v>12458.688</v>
      </c>
    </row>
    <row r="83" spans="1:21" ht="18.600000000000001" customHeight="1">
      <c r="A83" s="5"/>
      <c r="B83" s="8"/>
      <c r="C83" s="8" t="s">
        <v>212</v>
      </c>
      <c r="D83" s="8" t="s">
        <v>34</v>
      </c>
      <c r="E83" s="8"/>
      <c r="F83" s="8"/>
      <c r="G83" s="8"/>
      <c r="H83" s="8"/>
      <c r="I83" s="8"/>
      <c r="J83" s="8"/>
      <c r="K83" s="8">
        <v>1</v>
      </c>
      <c r="L83" s="8">
        <v>0.81</v>
      </c>
      <c r="M83" s="11">
        <f t="shared" ref="M83" si="66">SUM(L83*17697)</f>
        <v>14334.570000000002</v>
      </c>
      <c r="N83" s="8">
        <v>0.5</v>
      </c>
      <c r="O83" s="11">
        <f>SUM(M83*1)</f>
        <v>14334.570000000002</v>
      </c>
      <c r="P83" s="11">
        <f t="shared" si="63"/>
        <v>7167.2850000000008</v>
      </c>
      <c r="Q83" s="11">
        <v>0</v>
      </c>
      <c r="R83" s="8"/>
      <c r="S83" s="8"/>
      <c r="T83" s="8"/>
      <c r="U83" s="11">
        <f t="shared" si="4"/>
        <v>7167.2850000000008</v>
      </c>
    </row>
    <row r="84" spans="1:21" ht="16.8" customHeight="1">
      <c r="A84" s="5"/>
      <c r="B84" s="8">
        <v>12</v>
      </c>
      <c r="C84" s="8" t="s">
        <v>108</v>
      </c>
      <c r="D84" s="8" t="s">
        <v>133</v>
      </c>
      <c r="E84" s="8"/>
      <c r="F84" s="8"/>
      <c r="G84" s="8"/>
      <c r="H84" s="8"/>
      <c r="I84" s="8"/>
      <c r="J84" s="8"/>
      <c r="K84" s="8">
        <v>3</v>
      </c>
      <c r="L84" s="8">
        <v>0.64</v>
      </c>
      <c r="M84" s="11">
        <f t="shared" si="24"/>
        <v>11326.08</v>
      </c>
      <c r="N84" s="8">
        <v>1</v>
      </c>
      <c r="O84" s="11">
        <f t="shared" si="25"/>
        <v>11326.08</v>
      </c>
      <c r="P84" s="11">
        <f t="shared" si="63"/>
        <v>11326.08</v>
      </c>
      <c r="Q84" s="11">
        <f t="shared" si="65"/>
        <v>1132.6079999999999</v>
      </c>
      <c r="R84" s="8"/>
      <c r="S84" s="8"/>
      <c r="T84" s="8"/>
      <c r="U84" s="11">
        <f t="shared" si="4"/>
        <v>12458.688</v>
      </c>
    </row>
    <row r="85" spans="1:21" ht="19.8" customHeight="1">
      <c r="A85" s="5"/>
      <c r="B85" s="8"/>
      <c r="C85" s="8" t="s">
        <v>108</v>
      </c>
      <c r="D85" s="8" t="s">
        <v>34</v>
      </c>
      <c r="E85" s="8"/>
      <c r="F85" s="8"/>
      <c r="G85" s="8"/>
      <c r="H85" s="8"/>
      <c r="I85" s="8"/>
      <c r="J85" s="8"/>
      <c r="K85" s="8">
        <v>1</v>
      </c>
      <c r="L85" s="8">
        <v>0.81</v>
      </c>
      <c r="M85" s="11">
        <f t="shared" si="24"/>
        <v>14334.570000000002</v>
      </c>
      <c r="N85" s="8">
        <v>0.5</v>
      </c>
      <c r="O85" s="11">
        <f>SUM(M85*1)</f>
        <v>14334.570000000002</v>
      </c>
      <c r="P85" s="11">
        <f t="shared" si="63"/>
        <v>7167.2850000000008</v>
      </c>
      <c r="Q85" s="11">
        <v>0</v>
      </c>
      <c r="R85" s="8"/>
      <c r="S85" s="8"/>
      <c r="T85" s="8"/>
      <c r="U85" s="11">
        <f t="shared" si="4"/>
        <v>7167.2850000000008</v>
      </c>
    </row>
    <row r="86" spans="1:21" ht="29.4" customHeight="1">
      <c r="A86" s="5"/>
      <c r="B86" s="8">
        <v>13</v>
      </c>
      <c r="C86" s="8" t="s">
        <v>255</v>
      </c>
      <c r="D86" s="8" t="s">
        <v>134</v>
      </c>
      <c r="E86" s="13"/>
      <c r="F86" s="13"/>
      <c r="G86" s="13"/>
      <c r="H86" s="13"/>
      <c r="I86" s="13"/>
      <c r="J86" s="13"/>
      <c r="K86" s="8">
        <v>3</v>
      </c>
      <c r="L86" s="8">
        <v>0.64</v>
      </c>
      <c r="M86" s="11">
        <f t="shared" si="24"/>
        <v>11326.08</v>
      </c>
      <c r="N86" s="8">
        <v>1</v>
      </c>
      <c r="O86" s="11">
        <f>SUM(M86*1)</f>
        <v>11326.08</v>
      </c>
      <c r="P86" s="11">
        <f t="shared" si="63"/>
        <v>11326.08</v>
      </c>
      <c r="Q86" s="11">
        <f t="shared" si="65"/>
        <v>1132.6079999999999</v>
      </c>
      <c r="R86" s="8"/>
      <c r="S86" s="8"/>
      <c r="T86" s="8"/>
      <c r="U86" s="11">
        <f t="shared" si="4"/>
        <v>12458.688</v>
      </c>
    </row>
    <row r="87" spans="1:21" ht="30" customHeight="1">
      <c r="A87" s="5"/>
      <c r="B87" s="8"/>
      <c r="C87" s="8" t="s">
        <v>255</v>
      </c>
      <c r="D87" s="8" t="s">
        <v>134</v>
      </c>
      <c r="E87" s="13"/>
      <c r="F87" s="13"/>
      <c r="G87" s="13"/>
      <c r="H87" s="13"/>
      <c r="I87" s="13"/>
      <c r="J87" s="13"/>
      <c r="K87" s="8">
        <v>3</v>
      </c>
      <c r="L87" s="8">
        <v>0.64</v>
      </c>
      <c r="M87" s="11">
        <f t="shared" si="24"/>
        <v>11326.08</v>
      </c>
      <c r="N87" s="8">
        <v>0.5</v>
      </c>
      <c r="O87" s="11">
        <f>SUM(M87*1)</f>
        <v>11326.08</v>
      </c>
      <c r="P87" s="11">
        <f t="shared" si="63"/>
        <v>5663.04</v>
      </c>
      <c r="Q87" s="11">
        <v>0</v>
      </c>
      <c r="R87" s="8"/>
      <c r="S87" s="13"/>
      <c r="T87" s="13"/>
      <c r="U87" s="11">
        <f t="shared" si="4"/>
        <v>5663.04</v>
      </c>
    </row>
    <row r="88" spans="1:21" ht="15.6" hidden="1">
      <c r="A88" s="5"/>
      <c r="B88" s="8"/>
      <c r="C88" s="8" t="s">
        <v>111</v>
      </c>
      <c r="D88" s="8"/>
      <c r="E88" s="8"/>
      <c r="F88" s="8"/>
      <c r="G88" s="8"/>
      <c r="H88" s="8"/>
      <c r="I88" s="8"/>
      <c r="J88" s="8"/>
      <c r="K88" s="8"/>
      <c r="L88" s="8"/>
      <c r="M88" s="11"/>
      <c r="N88" s="8"/>
      <c r="O88" s="11"/>
      <c r="P88" s="11"/>
      <c r="Q88" s="11"/>
      <c r="R88" s="18"/>
      <c r="S88" s="18"/>
      <c r="T88" s="8"/>
      <c r="U88" s="11"/>
    </row>
    <row r="89" spans="1:21" ht="15.6" hidden="1">
      <c r="A89" s="5"/>
      <c r="B89" s="8"/>
      <c r="C89" s="8" t="s">
        <v>111</v>
      </c>
      <c r="D89" s="8"/>
      <c r="E89" s="8"/>
      <c r="F89" s="8"/>
      <c r="G89" s="8"/>
      <c r="H89" s="8"/>
      <c r="I89" s="8"/>
      <c r="J89" s="8"/>
      <c r="K89" s="8"/>
      <c r="L89" s="8"/>
      <c r="M89" s="11"/>
      <c r="N89" s="8"/>
      <c r="O89" s="11"/>
      <c r="P89" s="11"/>
      <c r="Q89" s="11"/>
      <c r="R89" s="18"/>
      <c r="S89" s="18"/>
      <c r="T89" s="8"/>
      <c r="U89" s="11"/>
    </row>
    <row r="90" spans="1:21" ht="15.6" hidden="1">
      <c r="A90" s="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11"/>
      <c r="N90" s="8"/>
      <c r="O90" s="11"/>
      <c r="P90" s="11"/>
      <c r="Q90" s="11"/>
      <c r="R90" s="8"/>
      <c r="S90" s="8"/>
      <c r="T90" s="8"/>
      <c r="U90" s="11"/>
    </row>
    <row r="91" spans="1:21" ht="33" customHeight="1">
      <c r="A91" s="5"/>
      <c r="B91" s="8">
        <v>14</v>
      </c>
      <c r="C91" s="8" t="s">
        <v>84</v>
      </c>
      <c r="D91" s="7" t="s">
        <v>211</v>
      </c>
      <c r="E91" s="8"/>
      <c r="F91" s="8"/>
      <c r="G91" s="8"/>
      <c r="H91" s="8"/>
      <c r="I91" s="8"/>
      <c r="J91" s="8"/>
      <c r="K91" s="8">
        <v>2</v>
      </c>
      <c r="L91" s="8">
        <v>0.73</v>
      </c>
      <c r="M91" s="11">
        <f t="shared" si="24"/>
        <v>12918.81</v>
      </c>
      <c r="N91" s="8">
        <v>1</v>
      </c>
      <c r="O91" s="11">
        <f>SUM(M91*1)</f>
        <v>12918.81</v>
      </c>
      <c r="P91" s="11">
        <f t="shared" ref="P91:P96" si="67">SUM(N91*O91)</f>
        <v>12918.81</v>
      </c>
      <c r="Q91" s="11">
        <f t="shared" si="65"/>
        <v>1291.8810000000001</v>
      </c>
      <c r="R91" s="11">
        <f>SUM(17697*30)/100</f>
        <v>5309.1</v>
      </c>
      <c r="S91" s="18"/>
      <c r="T91" s="8"/>
      <c r="U91" s="11">
        <f t="shared" ref="U91:U98" si="68">SUM(P91+Q91+T91)</f>
        <v>14210.690999999999</v>
      </c>
    </row>
    <row r="92" spans="1:21" ht="31.8" customHeight="1">
      <c r="A92" s="5"/>
      <c r="B92" s="8"/>
      <c r="C92" s="8" t="s">
        <v>84</v>
      </c>
      <c r="D92" s="7" t="s">
        <v>211</v>
      </c>
      <c r="E92" s="8"/>
      <c r="F92" s="8"/>
      <c r="G92" s="8"/>
      <c r="H92" s="8"/>
      <c r="I92" s="8"/>
      <c r="J92" s="8"/>
      <c r="K92" s="8">
        <v>2</v>
      </c>
      <c r="L92" s="8">
        <v>0.73</v>
      </c>
      <c r="M92" s="11">
        <f t="shared" si="24"/>
        <v>12918.81</v>
      </c>
      <c r="N92" s="8">
        <v>0.25</v>
      </c>
      <c r="O92" s="11">
        <f t="shared" ref="O92:O96" si="69">SUM(M92*1)</f>
        <v>12918.81</v>
      </c>
      <c r="P92" s="11">
        <f t="shared" si="63"/>
        <v>3229.7024999999999</v>
      </c>
      <c r="Q92" s="11">
        <f t="shared" si="65"/>
        <v>322.97025000000002</v>
      </c>
      <c r="R92" s="11">
        <f>SUM(17697*30)/100/4</f>
        <v>1327.2750000000001</v>
      </c>
      <c r="S92" s="8"/>
      <c r="T92" s="8"/>
      <c r="U92" s="11">
        <f t="shared" si="68"/>
        <v>3552.6727499999997</v>
      </c>
    </row>
    <row r="93" spans="1:21" ht="36.6" customHeight="1">
      <c r="A93" s="5"/>
      <c r="B93" s="8">
        <v>15</v>
      </c>
      <c r="C93" s="8" t="s">
        <v>57</v>
      </c>
      <c r="D93" s="7" t="s">
        <v>211</v>
      </c>
      <c r="E93" s="8"/>
      <c r="F93" s="8"/>
      <c r="G93" s="8"/>
      <c r="H93" s="8"/>
      <c r="I93" s="8"/>
      <c r="J93" s="8"/>
      <c r="K93" s="8">
        <v>2</v>
      </c>
      <c r="L93" s="8">
        <v>0.73</v>
      </c>
      <c r="M93" s="11">
        <f t="shared" si="24"/>
        <v>12918.81</v>
      </c>
      <c r="N93" s="8">
        <v>1</v>
      </c>
      <c r="O93" s="11">
        <f t="shared" si="69"/>
        <v>12918.81</v>
      </c>
      <c r="P93" s="11">
        <f t="shared" si="67"/>
        <v>12918.81</v>
      </c>
      <c r="Q93" s="11">
        <f t="shared" si="65"/>
        <v>1291.8810000000001</v>
      </c>
      <c r="R93" s="11">
        <f>SUM(17697*30)/100</f>
        <v>5309.1</v>
      </c>
      <c r="S93" s="8"/>
      <c r="T93" s="8"/>
      <c r="U93" s="11">
        <f t="shared" si="68"/>
        <v>14210.690999999999</v>
      </c>
    </row>
    <row r="94" spans="1:21" ht="37.200000000000003" customHeight="1">
      <c r="A94" s="5"/>
      <c r="B94" s="8"/>
      <c r="C94" s="8" t="s">
        <v>57</v>
      </c>
      <c r="D94" s="42" t="s">
        <v>211</v>
      </c>
      <c r="E94" s="8"/>
      <c r="F94" s="8"/>
      <c r="G94" s="8"/>
      <c r="H94" s="8"/>
      <c r="I94" s="8"/>
      <c r="J94" s="8"/>
      <c r="K94" s="8">
        <v>2</v>
      </c>
      <c r="L94" s="8">
        <v>0.73</v>
      </c>
      <c r="M94" s="11">
        <f t="shared" si="24"/>
        <v>12918.81</v>
      </c>
      <c r="N94" s="8">
        <v>0.25</v>
      </c>
      <c r="O94" s="11">
        <f t="shared" si="69"/>
        <v>12918.81</v>
      </c>
      <c r="P94" s="11">
        <f t="shared" si="67"/>
        <v>3229.7024999999999</v>
      </c>
      <c r="Q94" s="11">
        <f t="shared" si="65"/>
        <v>322.97025000000002</v>
      </c>
      <c r="R94" s="11">
        <f>SUM(17697*30)/100/4</f>
        <v>1327.2750000000001</v>
      </c>
      <c r="S94" s="8"/>
      <c r="T94" s="8"/>
      <c r="U94" s="11">
        <f t="shared" si="68"/>
        <v>3552.6727499999997</v>
      </c>
    </row>
    <row r="95" spans="1:21" ht="33.6" customHeight="1">
      <c r="A95" s="5"/>
      <c r="B95" s="8">
        <v>16</v>
      </c>
      <c r="C95" s="8" t="s">
        <v>83</v>
      </c>
      <c r="D95" s="7" t="s">
        <v>211</v>
      </c>
      <c r="E95" s="8"/>
      <c r="F95" s="8"/>
      <c r="G95" s="8"/>
      <c r="H95" s="8"/>
      <c r="I95" s="8"/>
      <c r="J95" s="8"/>
      <c r="K95" s="8">
        <v>2</v>
      </c>
      <c r="L95" s="8">
        <v>0.73</v>
      </c>
      <c r="M95" s="11">
        <f t="shared" si="24"/>
        <v>12918.81</v>
      </c>
      <c r="N95" s="8">
        <v>1</v>
      </c>
      <c r="O95" s="11">
        <f t="shared" si="69"/>
        <v>12918.81</v>
      </c>
      <c r="P95" s="11">
        <f t="shared" si="67"/>
        <v>12918.81</v>
      </c>
      <c r="Q95" s="11">
        <f t="shared" si="65"/>
        <v>1291.8810000000001</v>
      </c>
      <c r="R95" s="11">
        <f>SUM(17697*30)/100</f>
        <v>5309.1</v>
      </c>
      <c r="S95" s="8"/>
      <c r="T95" s="8"/>
      <c r="U95" s="11">
        <f t="shared" si="68"/>
        <v>14210.690999999999</v>
      </c>
    </row>
    <row r="96" spans="1:21" ht="33" customHeight="1">
      <c r="A96" s="5"/>
      <c r="B96" s="8"/>
      <c r="C96" s="8" t="s">
        <v>83</v>
      </c>
      <c r="D96" s="7" t="s">
        <v>211</v>
      </c>
      <c r="E96" s="8"/>
      <c r="F96" s="8"/>
      <c r="G96" s="8"/>
      <c r="H96" s="8"/>
      <c r="I96" s="8"/>
      <c r="J96" s="8"/>
      <c r="K96" s="8">
        <v>2</v>
      </c>
      <c r="L96" s="8">
        <v>0.73</v>
      </c>
      <c r="M96" s="11">
        <f t="shared" si="24"/>
        <v>12918.81</v>
      </c>
      <c r="N96" s="8">
        <v>0.25</v>
      </c>
      <c r="O96" s="11">
        <f t="shared" si="69"/>
        <v>12918.81</v>
      </c>
      <c r="P96" s="11">
        <f t="shared" si="67"/>
        <v>3229.7024999999999</v>
      </c>
      <c r="Q96" s="11">
        <f t="shared" si="65"/>
        <v>322.97025000000002</v>
      </c>
      <c r="R96" s="11">
        <f>SUM(17697*30)/100/4</f>
        <v>1327.2750000000001</v>
      </c>
      <c r="S96" s="8"/>
      <c r="T96" s="8"/>
      <c r="U96" s="11">
        <f t="shared" si="68"/>
        <v>3552.6727499999997</v>
      </c>
    </row>
    <row r="97" spans="1:21" ht="33" customHeight="1">
      <c r="A97" s="5"/>
      <c r="B97" s="8">
        <v>17</v>
      </c>
      <c r="C97" s="8" t="s">
        <v>109</v>
      </c>
      <c r="D97" s="7" t="s">
        <v>211</v>
      </c>
      <c r="E97" s="8"/>
      <c r="F97" s="8"/>
      <c r="G97" s="8"/>
      <c r="H97" s="8"/>
      <c r="I97" s="8"/>
      <c r="J97" s="8"/>
      <c r="K97" s="8">
        <v>2</v>
      </c>
      <c r="L97" s="8">
        <v>0.73</v>
      </c>
      <c r="M97" s="11">
        <f t="shared" ref="M97:M99" si="70">SUM(L97*17697)</f>
        <v>12918.81</v>
      </c>
      <c r="N97" s="8">
        <v>1</v>
      </c>
      <c r="O97" s="11">
        <f t="shared" ref="O97:O99" si="71">SUM(M97*1)</f>
        <v>12918.81</v>
      </c>
      <c r="P97" s="11">
        <f t="shared" ref="P97:P101" si="72">SUM(N97*O97)</f>
        <v>12918.81</v>
      </c>
      <c r="Q97" s="11">
        <f t="shared" si="65"/>
        <v>1291.8810000000001</v>
      </c>
      <c r="R97" s="8">
        <v>5309</v>
      </c>
      <c r="S97" s="8"/>
      <c r="T97" s="8"/>
      <c r="U97" s="11">
        <f t="shared" si="68"/>
        <v>14210.690999999999</v>
      </c>
    </row>
    <row r="98" spans="1:21" ht="31.2" customHeight="1">
      <c r="A98" s="5"/>
      <c r="B98" s="8"/>
      <c r="C98" s="8" t="s">
        <v>109</v>
      </c>
      <c r="D98" s="7" t="s">
        <v>211</v>
      </c>
      <c r="E98" s="8"/>
      <c r="F98" s="8"/>
      <c r="G98" s="8"/>
      <c r="H98" s="8"/>
      <c r="I98" s="8"/>
      <c r="J98" s="8"/>
      <c r="K98" s="8">
        <v>2</v>
      </c>
      <c r="L98" s="8">
        <v>0.73</v>
      </c>
      <c r="M98" s="11">
        <f t="shared" si="70"/>
        <v>12918.81</v>
      </c>
      <c r="N98" s="8">
        <v>0.25</v>
      </c>
      <c r="O98" s="11">
        <f t="shared" si="71"/>
        <v>12918.81</v>
      </c>
      <c r="P98" s="11">
        <f t="shared" si="72"/>
        <v>3229.7024999999999</v>
      </c>
      <c r="Q98" s="11">
        <f t="shared" si="65"/>
        <v>322.97025000000002</v>
      </c>
      <c r="R98" s="11">
        <f>SUM(17697*30)/100/4</f>
        <v>1327.2750000000001</v>
      </c>
      <c r="S98" s="8"/>
      <c r="T98" s="8"/>
      <c r="U98" s="11">
        <f t="shared" si="68"/>
        <v>3552.6727499999997</v>
      </c>
    </row>
    <row r="99" spans="1:21" ht="21" customHeight="1">
      <c r="A99" s="5"/>
      <c r="B99" s="8">
        <v>18</v>
      </c>
      <c r="C99" s="8" t="s">
        <v>59</v>
      </c>
      <c r="D99" s="8" t="s">
        <v>198</v>
      </c>
      <c r="E99" s="13"/>
      <c r="F99" s="8"/>
      <c r="G99" s="8"/>
      <c r="H99" s="8"/>
      <c r="I99" s="8"/>
      <c r="J99" s="8"/>
      <c r="K99" s="8">
        <v>2</v>
      </c>
      <c r="L99" s="8">
        <v>0.73</v>
      </c>
      <c r="M99" s="11">
        <f t="shared" si="70"/>
        <v>12918.81</v>
      </c>
      <c r="N99" s="8">
        <v>0.5</v>
      </c>
      <c r="O99" s="11">
        <f t="shared" si="71"/>
        <v>12918.81</v>
      </c>
      <c r="P99" s="11">
        <f t="shared" si="72"/>
        <v>6459.4049999999997</v>
      </c>
      <c r="Q99" s="11">
        <v>0</v>
      </c>
      <c r="R99" s="8"/>
      <c r="S99" s="8"/>
      <c r="T99" s="8"/>
      <c r="U99" s="11">
        <f t="shared" si="4"/>
        <v>6459.4049999999997</v>
      </c>
    </row>
    <row r="100" spans="1:21" ht="19.8" customHeight="1">
      <c r="A100" s="5"/>
      <c r="B100" s="8"/>
      <c r="C100" s="8" t="s">
        <v>59</v>
      </c>
      <c r="D100" s="8" t="s">
        <v>150</v>
      </c>
      <c r="E100" s="8"/>
      <c r="F100" s="8"/>
      <c r="G100" s="8"/>
      <c r="H100" s="8"/>
      <c r="I100" s="8"/>
      <c r="J100" s="8"/>
      <c r="K100" s="8">
        <v>1</v>
      </c>
      <c r="L100" s="8">
        <v>0.81</v>
      </c>
      <c r="M100" s="11">
        <f t="shared" ref="M100:M101" si="73">SUM(L100*17697)</f>
        <v>14334.570000000002</v>
      </c>
      <c r="N100" s="8">
        <v>1</v>
      </c>
      <c r="O100" s="11">
        <f t="shared" ref="O100:O101" si="74">SUM(M100*N100*1)</f>
        <v>14334.570000000002</v>
      </c>
      <c r="P100" s="11">
        <f t="shared" si="72"/>
        <v>14334.570000000002</v>
      </c>
      <c r="Q100" s="11">
        <f t="shared" ref="Q100:Q101" si="75">SUM(P100*10%)</f>
        <v>1433.4570000000003</v>
      </c>
      <c r="R100" s="8"/>
      <c r="S100" s="8"/>
      <c r="T100" s="8"/>
      <c r="U100" s="11">
        <f t="shared" si="4"/>
        <v>15768.027000000002</v>
      </c>
    </row>
    <row r="101" spans="1:21" ht="19.2" customHeight="1">
      <c r="A101" s="5"/>
      <c r="B101" s="8">
        <v>19</v>
      </c>
      <c r="C101" s="8" t="s">
        <v>213</v>
      </c>
      <c r="D101" s="8" t="s">
        <v>150</v>
      </c>
      <c r="E101" s="8"/>
      <c r="F101" s="8"/>
      <c r="G101" s="8"/>
      <c r="H101" s="8"/>
      <c r="I101" s="8"/>
      <c r="J101" s="8"/>
      <c r="K101" s="8">
        <v>1</v>
      </c>
      <c r="L101" s="8">
        <v>0.81</v>
      </c>
      <c r="M101" s="11">
        <f t="shared" si="73"/>
        <v>14334.570000000002</v>
      </c>
      <c r="N101" s="8">
        <v>1</v>
      </c>
      <c r="O101" s="11">
        <f t="shared" si="74"/>
        <v>14334.570000000002</v>
      </c>
      <c r="P101" s="11">
        <f t="shared" si="72"/>
        <v>14334.570000000002</v>
      </c>
      <c r="Q101" s="11">
        <f t="shared" si="75"/>
        <v>1433.4570000000003</v>
      </c>
      <c r="R101" s="8"/>
      <c r="S101" s="8"/>
      <c r="T101" s="8"/>
      <c r="U101" s="11">
        <f t="shared" si="4"/>
        <v>15768.027000000002</v>
      </c>
    </row>
    <row r="102" spans="1:21" ht="18.600000000000001" customHeight="1">
      <c r="A102" s="5"/>
      <c r="B102" s="8">
        <v>20</v>
      </c>
      <c r="C102" s="8" t="s">
        <v>58</v>
      </c>
      <c r="D102" s="8" t="s">
        <v>35</v>
      </c>
      <c r="E102" s="8"/>
      <c r="F102" s="8"/>
      <c r="G102" s="8"/>
      <c r="H102" s="8"/>
      <c r="I102" s="8"/>
      <c r="J102" s="8"/>
      <c r="K102" s="8">
        <v>1</v>
      </c>
      <c r="L102" s="8">
        <v>0.81</v>
      </c>
      <c r="M102" s="11">
        <f t="shared" si="24"/>
        <v>14334.570000000002</v>
      </c>
      <c r="N102" s="8">
        <v>1</v>
      </c>
      <c r="O102" s="11">
        <f t="shared" si="25"/>
        <v>14334.570000000002</v>
      </c>
      <c r="P102" s="11">
        <f t="shared" si="63"/>
        <v>14334.570000000002</v>
      </c>
      <c r="Q102" s="11">
        <f t="shared" si="65"/>
        <v>1433.4570000000003</v>
      </c>
      <c r="R102" s="8"/>
      <c r="S102" s="8"/>
      <c r="T102" s="8"/>
      <c r="U102" s="11">
        <f t="shared" si="4"/>
        <v>15768.027000000002</v>
      </c>
    </row>
    <row r="103" spans="1:21" ht="17.399999999999999" customHeight="1">
      <c r="A103" s="5"/>
      <c r="B103" s="8">
        <v>21</v>
      </c>
      <c r="C103" s="8" t="s">
        <v>36</v>
      </c>
      <c r="D103" s="8" t="s">
        <v>35</v>
      </c>
      <c r="E103" s="8"/>
      <c r="F103" s="8"/>
      <c r="G103" s="8"/>
      <c r="H103" s="8"/>
      <c r="I103" s="8"/>
      <c r="J103" s="8"/>
      <c r="K103" s="8">
        <v>1</v>
      </c>
      <c r="L103" s="8">
        <v>0.81</v>
      </c>
      <c r="M103" s="11">
        <f t="shared" si="24"/>
        <v>14334.570000000002</v>
      </c>
      <c r="N103" s="8">
        <v>1</v>
      </c>
      <c r="O103" s="11">
        <f t="shared" si="25"/>
        <v>14334.570000000002</v>
      </c>
      <c r="P103" s="11">
        <f t="shared" si="63"/>
        <v>14334.570000000002</v>
      </c>
      <c r="Q103" s="11">
        <f t="shared" si="65"/>
        <v>1433.4570000000003</v>
      </c>
      <c r="R103" s="8"/>
      <c r="S103" s="8"/>
      <c r="T103" s="8"/>
      <c r="U103" s="11">
        <f t="shared" si="4"/>
        <v>15768.027000000002</v>
      </c>
    </row>
    <row r="104" spans="1:21" ht="15.6" hidden="1">
      <c r="A104" s="5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11"/>
      <c r="N104" s="8"/>
      <c r="O104" s="11"/>
      <c r="P104" s="11"/>
      <c r="Q104" s="11"/>
      <c r="R104" s="8"/>
      <c r="S104" s="8"/>
      <c r="T104" s="8"/>
      <c r="U104" s="11"/>
    </row>
    <row r="105" spans="1:21" ht="15.6" hidden="1">
      <c r="A105" s="5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11"/>
      <c r="N105" s="8"/>
      <c r="O105" s="11"/>
      <c r="P105" s="11"/>
      <c r="Q105" s="11"/>
      <c r="R105" s="8"/>
      <c r="S105" s="8"/>
      <c r="T105" s="8"/>
      <c r="U105" s="11"/>
    </row>
    <row r="106" spans="1:21" ht="15.6" hidden="1">
      <c r="A106" s="5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11"/>
      <c r="N106" s="8"/>
      <c r="O106" s="11"/>
      <c r="P106" s="11"/>
      <c r="Q106" s="11"/>
      <c r="R106" s="8"/>
      <c r="S106" s="8"/>
      <c r="T106" s="8"/>
      <c r="U106" s="11"/>
    </row>
    <row r="107" spans="1:21" ht="15.6" hidden="1">
      <c r="A107" s="5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11"/>
      <c r="N107" s="8"/>
      <c r="O107" s="11"/>
      <c r="P107" s="11"/>
      <c r="Q107" s="11"/>
      <c r="R107" s="8"/>
      <c r="S107" s="8"/>
      <c r="T107" s="8"/>
      <c r="U107" s="11"/>
    </row>
    <row r="108" spans="1:21" ht="18.600000000000001" customHeight="1">
      <c r="A108" s="5"/>
      <c r="B108" s="8">
        <v>22</v>
      </c>
      <c r="C108" s="8" t="s">
        <v>71</v>
      </c>
      <c r="D108" s="8" t="s">
        <v>37</v>
      </c>
      <c r="E108" s="8"/>
      <c r="F108" s="8"/>
      <c r="G108" s="8"/>
      <c r="H108" s="8"/>
      <c r="I108" s="8"/>
      <c r="J108" s="8"/>
      <c r="K108" s="8">
        <v>1</v>
      </c>
      <c r="L108" s="8">
        <v>0.81</v>
      </c>
      <c r="M108" s="11">
        <f t="shared" si="24"/>
        <v>14334.570000000002</v>
      </c>
      <c r="N108" s="8">
        <v>1</v>
      </c>
      <c r="O108" s="11">
        <f t="shared" si="25"/>
        <v>14334.570000000002</v>
      </c>
      <c r="P108" s="11">
        <f t="shared" si="63"/>
        <v>14334.570000000002</v>
      </c>
      <c r="Q108" s="11">
        <f t="shared" si="65"/>
        <v>1433.4570000000003</v>
      </c>
      <c r="R108" s="8"/>
      <c r="S108" s="8"/>
      <c r="T108" s="8">
        <v>6782</v>
      </c>
      <c r="U108" s="11">
        <f>SUM(P108+Q108+R108)</f>
        <v>15768.027000000002</v>
      </c>
    </row>
    <row r="109" spans="1:21" ht="15.6">
      <c r="A109" s="5"/>
      <c r="B109" s="8">
        <v>23</v>
      </c>
      <c r="C109" s="8" t="s">
        <v>38</v>
      </c>
      <c r="D109" s="8" t="s">
        <v>37</v>
      </c>
      <c r="E109" s="8"/>
      <c r="F109" s="8"/>
      <c r="G109" s="8"/>
      <c r="H109" s="8"/>
      <c r="I109" s="8"/>
      <c r="J109" s="8"/>
      <c r="K109" s="8">
        <v>1</v>
      </c>
      <c r="L109" s="8">
        <v>0.81</v>
      </c>
      <c r="M109" s="11">
        <f t="shared" si="24"/>
        <v>14334.570000000002</v>
      </c>
      <c r="N109" s="8">
        <v>1</v>
      </c>
      <c r="O109" s="11">
        <f t="shared" si="25"/>
        <v>14334.570000000002</v>
      </c>
      <c r="P109" s="11">
        <f t="shared" si="63"/>
        <v>14334.570000000002</v>
      </c>
      <c r="Q109" s="11">
        <f t="shared" si="65"/>
        <v>1433.4570000000003</v>
      </c>
      <c r="R109" s="8"/>
      <c r="S109" s="8"/>
      <c r="T109" s="8">
        <v>6782</v>
      </c>
      <c r="U109" s="11">
        <f>SUM(P109+Q109+R109)</f>
        <v>15768.027000000002</v>
      </c>
    </row>
    <row r="110" spans="1:21" ht="16.2" thickBot="1">
      <c r="A110" s="5"/>
      <c r="B110" s="43">
        <v>24</v>
      </c>
      <c r="C110" s="43" t="s">
        <v>39</v>
      </c>
      <c r="D110" s="43" t="s">
        <v>37</v>
      </c>
      <c r="E110" s="43"/>
      <c r="F110" s="43"/>
      <c r="G110" s="43"/>
      <c r="H110" s="43"/>
      <c r="I110" s="43"/>
      <c r="J110" s="43"/>
      <c r="K110" s="43">
        <v>1</v>
      </c>
      <c r="L110" s="43">
        <v>0.81</v>
      </c>
      <c r="M110" s="45">
        <f t="shared" si="24"/>
        <v>14334.570000000002</v>
      </c>
      <c r="N110" s="43">
        <v>1</v>
      </c>
      <c r="O110" s="45">
        <f t="shared" si="25"/>
        <v>14334.570000000002</v>
      </c>
      <c r="P110" s="45">
        <f t="shared" si="63"/>
        <v>14334.570000000002</v>
      </c>
      <c r="Q110" s="45">
        <f t="shared" si="65"/>
        <v>1433.4570000000003</v>
      </c>
      <c r="R110" s="43"/>
      <c r="S110" s="43"/>
      <c r="T110" s="43">
        <v>6782</v>
      </c>
      <c r="U110" s="11">
        <f>SUM(P110+Q110+R110)</f>
        <v>15768.027000000002</v>
      </c>
    </row>
    <row r="111" spans="1:21" ht="16.2" thickBot="1">
      <c r="A111" s="5"/>
      <c r="B111" s="69"/>
      <c r="C111" s="74" t="s">
        <v>87</v>
      </c>
      <c r="D111" s="51" t="s">
        <v>174</v>
      </c>
      <c r="E111" s="51"/>
      <c r="F111" s="51"/>
      <c r="G111" s="51"/>
      <c r="H111" s="51"/>
      <c r="I111" s="51"/>
      <c r="J111" s="51"/>
      <c r="K111" s="51"/>
      <c r="L111" s="51"/>
      <c r="M111" s="58">
        <f>SUM(M74:M110)</f>
        <v>329164.2</v>
      </c>
      <c r="N111" s="51">
        <f>SUM(N75:N110)</f>
        <v>20.5</v>
      </c>
      <c r="O111" s="51"/>
      <c r="P111" s="58">
        <f>SUM(P74:P110)</f>
        <v>258287.71500000008</v>
      </c>
      <c r="Q111" s="58">
        <f>SUM(Q74:Q110)</f>
        <v>22616.766000000011</v>
      </c>
      <c r="R111" s="58">
        <f>SUM(R74:R110)</f>
        <v>26545.4</v>
      </c>
      <c r="S111" s="58"/>
      <c r="T111" s="58">
        <f>SUM(T74:T110)</f>
        <v>20346</v>
      </c>
      <c r="U111" s="55">
        <f>SUM(P111+Q111+S111)</f>
        <v>280904.48100000009</v>
      </c>
    </row>
    <row r="112" spans="1:21" ht="16.2" thickBot="1">
      <c r="A112" s="5"/>
      <c r="B112" s="66"/>
      <c r="C112" s="70" t="s">
        <v>46</v>
      </c>
      <c r="D112" s="70" t="s">
        <v>175</v>
      </c>
      <c r="E112" s="70"/>
      <c r="F112" s="70"/>
      <c r="G112" s="70"/>
      <c r="H112" s="70"/>
      <c r="I112" s="70"/>
      <c r="J112" s="70"/>
      <c r="K112" s="70"/>
      <c r="L112" s="70"/>
      <c r="M112" s="71">
        <f>SUM(M73+M111)</f>
        <v>425258.91000000003</v>
      </c>
      <c r="N112" s="72">
        <f>SUM(N73+N111)</f>
        <v>30.9</v>
      </c>
      <c r="O112" s="70"/>
      <c r="P112" s="71">
        <f>SUM(P73+P111)</f>
        <v>337800.33600000007</v>
      </c>
      <c r="Q112" s="71">
        <f>SUM(Q73+Q111)</f>
        <v>29261.989500000011</v>
      </c>
      <c r="R112" s="71">
        <f>SUM(R73+R111)</f>
        <v>26545.4</v>
      </c>
      <c r="S112" s="71"/>
      <c r="T112" s="71">
        <f>SUM(T73+T111)</f>
        <v>20346</v>
      </c>
      <c r="U112" s="73">
        <f>SUM(P112+Q112+S112)</f>
        <v>367062.32550000009</v>
      </c>
    </row>
    <row r="113" spans="1:21" ht="15" customHeight="1">
      <c r="A113" s="5"/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1.25" hidden="1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8.75" customHeight="1">
      <c r="A115" s="5"/>
      <c r="B115" s="5"/>
      <c r="C115" s="5"/>
      <c r="D115" s="5"/>
      <c r="E115" s="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5"/>
    </row>
    <row r="116" spans="1:21" ht="21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4"/>
      <c r="N116" s="4"/>
      <c r="O116" s="4"/>
      <c r="P116" s="4"/>
      <c r="Q116" s="4"/>
      <c r="R116" s="5"/>
      <c r="S116" s="5"/>
      <c r="T116" s="5"/>
      <c r="U116" s="5"/>
    </row>
    <row r="117" spans="1:21" ht="9" customHeight="1">
      <c r="A117" s="5"/>
      <c r="B117" s="4" t="s">
        <v>74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9" customHeight="1">
      <c r="A118" s="5"/>
      <c r="B118" s="4" t="s">
        <v>47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.5" customHeight="1">
      <c r="A119" s="5"/>
      <c r="B119" s="5"/>
      <c r="C119" s="4" t="s">
        <v>298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5.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5.6">
      <c r="A121" s="5"/>
      <c r="B121" s="5"/>
      <c r="C121" s="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5.6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5.6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</sheetData>
  <mergeCells count="13">
    <mergeCell ref="G13:G16"/>
    <mergeCell ref="B13:B16"/>
    <mergeCell ref="C13:C16"/>
    <mergeCell ref="D13:D16"/>
    <mergeCell ref="E13:E16"/>
    <mergeCell ref="F13:F16"/>
    <mergeCell ref="U13:U16"/>
    <mergeCell ref="H13:H16"/>
    <mergeCell ref="I13:I16"/>
    <mergeCell ref="J13:J16"/>
    <mergeCell ref="L13:L16"/>
    <mergeCell ref="M13:M16"/>
    <mergeCell ref="N13:N16"/>
  </mergeCells>
  <pageMargins left="0.39370078740157483" right="0.19685039370078741" top="0.59055118110236227" bottom="0.39370078740157483" header="0" footer="0"/>
  <pageSetup paperSize="9" scale="6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U113"/>
  <sheetViews>
    <sheetView zoomScale="80" zoomScaleNormal="80" workbookViewId="0">
      <selection activeCell="H96" sqref="H96"/>
    </sheetView>
  </sheetViews>
  <sheetFormatPr defaultRowHeight="14.4"/>
  <cols>
    <col min="1" max="1" width="5.6640625" customWidth="1"/>
    <col min="2" max="2" width="4.6640625" customWidth="1"/>
    <col min="3" max="3" width="17.44140625" customWidth="1"/>
    <col min="4" max="4" width="20" customWidth="1"/>
    <col min="5" max="5" width="6.6640625" customWidth="1"/>
    <col min="6" max="6" width="22.77734375" customWidth="1"/>
    <col min="7" max="7" width="9.33203125" customWidth="1"/>
    <col min="8" max="8" width="6.109375" customWidth="1"/>
    <col min="9" max="9" width="7" customWidth="1"/>
    <col min="10" max="11" width="6.109375" customWidth="1"/>
    <col min="12" max="12" width="8.6640625" customWidth="1"/>
    <col min="13" max="13" width="17.109375" customWidth="1"/>
    <col min="14" max="14" width="9.5546875" customWidth="1"/>
    <col min="15" max="15" width="11.5546875" customWidth="1"/>
    <col min="16" max="16" width="13.109375" customWidth="1"/>
    <col min="17" max="17" width="11.5546875" customWidth="1"/>
    <col min="18" max="18" width="12.5546875" customWidth="1"/>
    <col min="19" max="19" width="8.5546875" customWidth="1"/>
    <col min="20" max="20" width="9.33203125" customWidth="1"/>
    <col min="21" max="21" width="13" customWidth="1"/>
  </cols>
  <sheetData>
    <row r="1" spans="2:21" ht="16.2" customHeight="1">
      <c r="B1" s="1" t="s">
        <v>0</v>
      </c>
      <c r="C1" s="1" t="s">
        <v>159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 t="s">
        <v>158</v>
      </c>
      <c r="P1" s="4"/>
      <c r="Q1" s="4"/>
      <c r="R1" s="4"/>
      <c r="S1" s="4"/>
      <c r="T1" s="4"/>
      <c r="U1" s="4"/>
    </row>
    <row r="2" spans="2:21" ht="15" customHeight="1">
      <c r="B2" s="1"/>
      <c r="C2" s="3" t="s">
        <v>60</v>
      </c>
      <c r="D2" s="5"/>
      <c r="E2" s="5"/>
      <c r="F2" s="5"/>
      <c r="G2" s="4"/>
      <c r="H2" s="5"/>
      <c r="I2" s="5"/>
      <c r="J2" s="5"/>
      <c r="K2" s="5"/>
      <c r="L2" s="5"/>
      <c r="M2" s="5"/>
      <c r="N2" s="5"/>
      <c r="O2" s="4" t="s">
        <v>51</v>
      </c>
      <c r="P2" s="4" t="s">
        <v>149</v>
      </c>
      <c r="Q2" s="4"/>
      <c r="R2" s="4"/>
      <c r="S2" s="4"/>
      <c r="T2" s="4"/>
      <c r="U2" s="4"/>
    </row>
    <row r="3" spans="2:21" ht="15.6" customHeight="1">
      <c r="B3" s="1"/>
      <c r="C3" s="3" t="s">
        <v>85</v>
      </c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4" t="s">
        <v>299</v>
      </c>
      <c r="P3" s="4"/>
      <c r="Q3" s="4"/>
      <c r="R3" s="4"/>
      <c r="S3" s="4"/>
      <c r="T3" s="4"/>
      <c r="U3" s="4"/>
    </row>
    <row r="4" spans="2:21" ht="15.6"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4" t="s">
        <v>300</v>
      </c>
      <c r="P4" s="4"/>
      <c r="Q4" s="4"/>
      <c r="R4" s="4"/>
      <c r="S4" s="4"/>
      <c r="T4" s="4"/>
      <c r="U4" s="4"/>
    </row>
    <row r="5" spans="2:21" ht="15.6"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 t="s">
        <v>301</v>
      </c>
      <c r="P5" s="4"/>
      <c r="Q5" s="4"/>
      <c r="R5" s="4"/>
      <c r="S5" s="4"/>
      <c r="T5" s="4"/>
      <c r="U5" s="4"/>
    </row>
    <row r="6" spans="2:21" ht="15.6"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160</v>
      </c>
      <c r="P6" s="4"/>
      <c r="Q6" s="4"/>
      <c r="R6" s="4"/>
      <c r="S6" s="4"/>
      <c r="T6" s="4"/>
      <c r="U6" s="4"/>
    </row>
    <row r="7" spans="2:21" ht="15.6" hidden="1"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ht="13.5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12.75" customHeight="1"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14.25" customHeight="1"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</row>
    <row r="11" spans="2:21" ht="21" customHeight="1">
      <c r="B11" s="2"/>
      <c r="C11" s="5"/>
      <c r="D11" s="5"/>
      <c r="E11" s="4" t="s">
        <v>237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</row>
    <row r="12" spans="2:21" ht="17.25" customHeight="1">
      <c r="B12" s="2" t="s">
        <v>2</v>
      </c>
      <c r="C12" s="5"/>
      <c r="D12" s="5"/>
      <c r="E12" s="4"/>
      <c r="F12" s="4" t="s">
        <v>53</v>
      </c>
      <c r="G12" s="4"/>
      <c r="H12" s="4"/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</row>
    <row r="13" spans="2:21" ht="22.5" customHeight="1">
      <c r="B13" s="150"/>
      <c r="C13" s="150" t="s">
        <v>3</v>
      </c>
      <c r="D13" s="150" t="s">
        <v>4</v>
      </c>
      <c r="E13" s="150" t="s">
        <v>54</v>
      </c>
      <c r="F13" s="150" t="s">
        <v>5</v>
      </c>
      <c r="G13" s="150" t="s">
        <v>236</v>
      </c>
      <c r="H13" s="150" t="s">
        <v>6</v>
      </c>
      <c r="I13" s="152" t="s">
        <v>88</v>
      </c>
      <c r="J13" s="152" t="s">
        <v>89</v>
      </c>
      <c r="K13" s="39"/>
      <c r="L13" s="150" t="s">
        <v>7</v>
      </c>
      <c r="M13" s="150" t="s">
        <v>8</v>
      </c>
      <c r="N13" s="150" t="s">
        <v>81</v>
      </c>
      <c r="O13" s="38" t="s">
        <v>9</v>
      </c>
      <c r="P13" s="38" t="s">
        <v>67</v>
      </c>
      <c r="Q13" s="38" t="s">
        <v>65</v>
      </c>
      <c r="R13" s="38" t="s">
        <v>69</v>
      </c>
      <c r="S13" s="38" t="s">
        <v>14</v>
      </c>
      <c r="T13" s="38" t="s">
        <v>14</v>
      </c>
      <c r="U13" s="150" t="s">
        <v>16</v>
      </c>
    </row>
    <row r="14" spans="2:21" ht="13.5" customHeight="1">
      <c r="B14" s="150"/>
      <c r="C14" s="150"/>
      <c r="D14" s="150"/>
      <c r="E14" s="150"/>
      <c r="F14" s="150"/>
      <c r="G14" s="150"/>
      <c r="H14" s="150"/>
      <c r="I14" s="153"/>
      <c r="J14" s="153"/>
      <c r="K14" s="40"/>
      <c r="L14" s="150"/>
      <c r="M14" s="150"/>
      <c r="N14" s="150"/>
      <c r="O14" s="38" t="s">
        <v>10</v>
      </c>
      <c r="P14" s="38" t="s">
        <v>11</v>
      </c>
      <c r="Q14" s="38" t="s">
        <v>66</v>
      </c>
      <c r="R14" s="38" t="s">
        <v>70</v>
      </c>
      <c r="S14" s="38" t="s">
        <v>178</v>
      </c>
      <c r="T14" s="38" t="s">
        <v>15</v>
      </c>
      <c r="U14" s="150"/>
    </row>
    <row r="15" spans="2:21" ht="30" customHeight="1">
      <c r="B15" s="150"/>
      <c r="C15" s="150"/>
      <c r="D15" s="150"/>
      <c r="E15" s="150"/>
      <c r="F15" s="150"/>
      <c r="G15" s="150"/>
      <c r="H15" s="150"/>
      <c r="I15" s="153"/>
      <c r="J15" s="153"/>
      <c r="K15" s="40" t="s">
        <v>176</v>
      </c>
      <c r="L15" s="150"/>
      <c r="M15" s="150"/>
      <c r="N15" s="150"/>
      <c r="O15" s="38"/>
      <c r="P15" s="38" t="s">
        <v>12</v>
      </c>
      <c r="Q15" s="38" t="s">
        <v>13</v>
      </c>
      <c r="R15" s="38" t="s">
        <v>13</v>
      </c>
      <c r="S15" s="38" t="s">
        <v>177</v>
      </c>
      <c r="T15" s="38"/>
      <c r="U15" s="150"/>
    </row>
    <row r="16" spans="2:21" ht="15" customHeight="1">
      <c r="B16" s="150"/>
      <c r="C16" s="150"/>
      <c r="D16" s="150"/>
      <c r="E16" s="150"/>
      <c r="F16" s="150"/>
      <c r="G16" s="150"/>
      <c r="H16" s="150"/>
      <c r="I16" s="154"/>
      <c r="J16" s="154"/>
      <c r="K16" s="41"/>
      <c r="L16" s="150"/>
      <c r="M16" s="150"/>
      <c r="N16" s="150"/>
      <c r="O16" s="38"/>
      <c r="P16" s="38" t="s">
        <v>68</v>
      </c>
      <c r="Q16" s="20">
        <v>0.1</v>
      </c>
      <c r="R16" s="20">
        <v>0.3</v>
      </c>
      <c r="S16" s="20"/>
      <c r="T16" s="38"/>
      <c r="U16" s="150"/>
    </row>
    <row r="17" spans="2:21" ht="31.2" customHeight="1">
      <c r="B17" s="8">
        <v>1</v>
      </c>
      <c r="C17" s="8" t="s">
        <v>17</v>
      </c>
      <c r="D17" s="8" t="s">
        <v>18</v>
      </c>
      <c r="E17" s="8" t="s">
        <v>19</v>
      </c>
      <c r="F17" s="25" t="s">
        <v>20</v>
      </c>
      <c r="G17" s="8" t="s">
        <v>217</v>
      </c>
      <c r="H17" s="8"/>
      <c r="I17" s="8" t="s">
        <v>102</v>
      </c>
      <c r="J17" s="8">
        <v>2</v>
      </c>
      <c r="K17" s="8"/>
      <c r="L17" s="8">
        <v>6.32</v>
      </c>
      <c r="M17" s="11">
        <f>SUM(L17*17697)</f>
        <v>111845.04000000001</v>
      </c>
      <c r="N17" s="8">
        <v>1</v>
      </c>
      <c r="O17" s="11">
        <f>SUM(M17*1)</f>
        <v>111845.04000000001</v>
      </c>
      <c r="P17" s="11">
        <f>SUM(N17*O17)</f>
        <v>111845.04000000001</v>
      </c>
      <c r="Q17" s="11">
        <f>SUM(P17*10%)</f>
        <v>11184.504000000001</v>
      </c>
      <c r="R17" s="8"/>
      <c r="S17" s="8">
        <v>5309</v>
      </c>
      <c r="T17" s="8"/>
      <c r="U17" s="11">
        <f>SUM(P17+Q17+R17+S17+T17)</f>
        <v>128338.54400000001</v>
      </c>
    </row>
    <row r="18" spans="2:21" ht="31.2" customHeight="1">
      <c r="B18" s="8">
        <v>2</v>
      </c>
      <c r="C18" s="8" t="s">
        <v>22</v>
      </c>
      <c r="D18" s="8" t="s">
        <v>163</v>
      </c>
      <c r="E18" s="8" t="s">
        <v>19</v>
      </c>
      <c r="F18" s="25" t="s">
        <v>23</v>
      </c>
      <c r="G18" s="8" t="s">
        <v>218</v>
      </c>
      <c r="H18" s="8"/>
      <c r="I18" s="8" t="s">
        <v>102</v>
      </c>
      <c r="J18" s="16" t="s">
        <v>91</v>
      </c>
      <c r="K18" s="16"/>
      <c r="L18" s="8">
        <v>6</v>
      </c>
      <c r="M18" s="11">
        <f t="shared" ref="M18:M21" si="0">SUM(L18*17697)</f>
        <v>106182</v>
      </c>
      <c r="N18" s="8">
        <v>1</v>
      </c>
      <c r="O18" s="11">
        <f t="shared" ref="O18:O22" si="1">SUM(M18*1)</f>
        <v>106182</v>
      </c>
      <c r="P18" s="11">
        <f t="shared" ref="P18:P22" si="2">SUM(N18*O18)</f>
        <v>106182</v>
      </c>
      <c r="Q18" s="11">
        <f t="shared" ref="Q18:Q22" si="3">SUM(P18*10%)</f>
        <v>10618.2</v>
      </c>
      <c r="R18" s="8"/>
      <c r="S18" s="8"/>
      <c r="T18" s="8"/>
      <c r="U18" s="11">
        <f t="shared" ref="U18:U100" si="4">SUM(P18+Q18+R18+T18)</f>
        <v>116800.2</v>
      </c>
    </row>
    <row r="19" spans="2:21" ht="52.2" customHeight="1">
      <c r="B19" s="8">
        <v>3</v>
      </c>
      <c r="C19" s="8" t="s">
        <v>205</v>
      </c>
      <c r="D19" s="8" t="s">
        <v>162</v>
      </c>
      <c r="E19" s="8" t="s">
        <v>19</v>
      </c>
      <c r="F19" s="25" t="s">
        <v>242</v>
      </c>
      <c r="G19" s="46" t="s">
        <v>262</v>
      </c>
      <c r="H19" s="8"/>
      <c r="I19" s="8" t="s">
        <v>90</v>
      </c>
      <c r="J19" s="16" t="s">
        <v>103</v>
      </c>
      <c r="K19" s="16"/>
      <c r="L19" s="8">
        <v>5.75</v>
      </c>
      <c r="M19" s="11">
        <f t="shared" si="0"/>
        <v>101757.75</v>
      </c>
      <c r="N19" s="8">
        <v>1</v>
      </c>
      <c r="O19" s="11">
        <f t="shared" si="1"/>
        <v>101757.75</v>
      </c>
      <c r="P19" s="11">
        <f t="shared" si="2"/>
        <v>101757.75</v>
      </c>
      <c r="Q19" s="11">
        <f t="shared" si="3"/>
        <v>10175.775000000001</v>
      </c>
      <c r="R19" s="8"/>
      <c r="S19" s="8"/>
      <c r="T19" s="8"/>
      <c r="U19" s="11">
        <f t="shared" si="4"/>
        <v>111933.52499999999</v>
      </c>
    </row>
    <row r="20" spans="2:21" ht="31.2" customHeight="1">
      <c r="B20" s="8">
        <v>4</v>
      </c>
      <c r="C20" s="8" t="s">
        <v>28</v>
      </c>
      <c r="D20" s="8" t="s">
        <v>167</v>
      </c>
      <c r="E20" s="8" t="s">
        <v>19</v>
      </c>
      <c r="F20" s="25" t="s">
        <v>29</v>
      </c>
      <c r="G20" s="8" t="s">
        <v>220</v>
      </c>
      <c r="H20" s="8"/>
      <c r="I20" s="8" t="s">
        <v>192</v>
      </c>
      <c r="J20" s="8">
        <v>2</v>
      </c>
      <c r="K20" s="8"/>
      <c r="L20" s="8">
        <v>5.22</v>
      </c>
      <c r="M20" s="11">
        <f t="shared" si="0"/>
        <v>92378.34</v>
      </c>
      <c r="N20" s="8">
        <v>1</v>
      </c>
      <c r="O20" s="11">
        <f t="shared" si="1"/>
        <v>92378.34</v>
      </c>
      <c r="P20" s="11">
        <f t="shared" si="2"/>
        <v>92378.34</v>
      </c>
      <c r="Q20" s="11">
        <f t="shared" si="3"/>
        <v>9237.8340000000007</v>
      </c>
      <c r="R20" s="8"/>
      <c r="S20" s="8"/>
      <c r="T20" s="8"/>
      <c r="U20" s="11">
        <f t="shared" si="4"/>
        <v>101616.174</v>
      </c>
    </row>
    <row r="21" spans="2:21" ht="31.8" customHeight="1">
      <c r="B21" s="8">
        <v>5</v>
      </c>
      <c r="C21" s="8" t="s">
        <v>26</v>
      </c>
      <c r="D21" s="8" t="s">
        <v>164</v>
      </c>
      <c r="E21" s="8" t="s">
        <v>19</v>
      </c>
      <c r="F21" s="25" t="s">
        <v>27</v>
      </c>
      <c r="G21" s="8" t="s">
        <v>221</v>
      </c>
      <c r="H21" s="8"/>
      <c r="I21" s="8" t="s">
        <v>192</v>
      </c>
      <c r="J21" s="8">
        <v>2</v>
      </c>
      <c r="K21" s="8"/>
      <c r="L21" s="8">
        <v>5.08</v>
      </c>
      <c r="M21" s="11">
        <f t="shared" si="0"/>
        <v>89900.76</v>
      </c>
      <c r="N21" s="8">
        <v>1</v>
      </c>
      <c r="O21" s="11">
        <f t="shared" si="1"/>
        <v>89900.76</v>
      </c>
      <c r="P21" s="11">
        <f t="shared" si="2"/>
        <v>89900.76</v>
      </c>
      <c r="Q21" s="11">
        <f t="shared" si="3"/>
        <v>8990.0759999999991</v>
      </c>
      <c r="R21" s="8"/>
      <c r="S21" s="8"/>
      <c r="T21" s="8"/>
      <c r="U21" s="11">
        <f t="shared" si="4"/>
        <v>98890.835999999996</v>
      </c>
    </row>
    <row r="22" spans="2:21" ht="42" customHeight="1">
      <c r="B22" s="8">
        <v>6</v>
      </c>
      <c r="C22" s="8" t="s">
        <v>107</v>
      </c>
      <c r="D22" s="8" t="s">
        <v>165</v>
      </c>
      <c r="E22" s="8" t="s">
        <v>19</v>
      </c>
      <c r="F22" s="26" t="s">
        <v>189</v>
      </c>
      <c r="G22" s="8" t="s">
        <v>222</v>
      </c>
      <c r="H22" s="8"/>
      <c r="I22" s="8" t="s">
        <v>192</v>
      </c>
      <c r="J22" s="8">
        <v>2</v>
      </c>
      <c r="K22" s="8"/>
      <c r="L22" s="8">
        <v>4.43</v>
      </c>
      <c r="M22" s="11">
        <f>SUM(L22*17697)</f>
        <v>78397.709999999992</v>
      </c>
      <c r="N22" s="8">
        <v>1</v>
      </c>
      <c r="O22" s="11">
        <f t="shared" si="1"/>
        <v>78397.709999999992</v>
      </c>
      <c r="P22" s="11">
        <f t="shared" si="2"/>
        <v>78397.709999999992</v>
      </c>
      <c r="Q22" s="11">
        <f t="shared" si="3"/>
        <v>7839.7709999999997</v>
      </c>
      <c r="R22" s="8"/>
      <c r="S22" s="8"/>
      <c r="T22" s="8"/>
      <c r="U22" s="11">
        <f t="shared" si="4"/>
        <v>86237.480999999985</v>
      </c>
    </row>
    <row r="23" spans="2:21" ht="31.8" customHeight="1">
      <c r="B23" s="61">
        <v>7</v>
      </c>
      <c r="C23" s="8" t="s">
        <v>24</v>
      </c>
      <c r="D23" s="8" t="s">
        <v>30</v>
      </c>
      <c r="E23" s="8" t="s">
        <v>19</v>
      </c>
      <c r="F23" s="25" t="s">
        <v>25</v>
      </c>
      <c r="G23" s="8" t="s">
        <v>219</v>
      </c>
      <c r="H23" s="46"/>
      <c r="I23" s="46" t="s">
        <v>95</v>
      </c>
      <c r="J23" s="46">
        <v>2</v>
      </c>
      <c r="K23" s="46"/>
      <c r="L23" s="46">
        <v>3.86</v>
      </c>
      <c r="M23" s="48">
        <f t="shared" ref="M23:M24" si="5">SUM(L23*17697)</f>
        <v>68310.42</v>
      </c>
      <c r="N23" s="46">
        <v>1</v>
      </c>
      <c r="O23" s="48">
        <f>SUM(M23*1)</f>
        <v>68310.42</v>
      </c>
      <c r="P23" s="48">
        <f t="shared" ref="P23:P25" si="6">SUM(N23*O23)</f>
        <v>68310.42</v>
      </c>
      <c r="Q23" s="48">
        <f t="shared" ref="Q23" si="7">SUM(P23*10%)</f>
        <v>6831.0420000000004</v>
      </c>
      <c r="R23" s="46"/>
      <c r="S23" s="46"/>
      <c r="T23" s="46"/>
      <c r="U23" s="48">
        <f t="shared" ref="U23:U25" si="8">SUM(P23+Q23+R23+T23)</f>
        <v>75141.462</v>
      </c>
    </row>
    <row r="24" spans="2:21" ht="31.8" customHeight="1">
      <c r="B24" s="61"/>
      <c r="C24" s="8" t="s">
        <v>24</v>
      </c>
      <c r="D24" s="8" t="s">
        <v>30</v>
      </c>
      <c r="E24" s="8" t="s">
        <v>19</v>
      </c>
      <c r="F24" s="25" t="s">
        <v>25</v>
      </c>
      <c r="G24" s="8" t="s">
        <v>219</v>
      </c>
      <c r="H24" s="8"/>
      <c r="I24" s="8" t="s">
        <v>95</v>
      </c>
      <c r="J24" s="8">
        <v>2</v>
      </c>
      <c r="K24" s="8"/>
      <c r="L24" s="8">
        <v>3.86</v>
      </c>
      <c r="M24" s="11">
        <f t="shared" si="5"/>
        <v>68310.42</v>
      </c>
      <c r="N24" s="8">
        <v>0.3</v>
      </c>
      <c r="O24" s="11">
        <f>SUM(M24*1)</f>
        <v>68310.42</v>
      </c>
      <c r="P24" s="11">
        <f t="shared" si="6"/>
        <v>20493.126</v>
      </c>
      <c r="Q24" s="11">
        <v>0</v>
      </c>
      <c r="R24" s="8"/>
      <c r="S24" s="8"/>
      <c r="T24" s="8"/>
      <c r="U24" s="11">
        <f t="shared" si="8"/>
        <v>20493.126</v>
      </c>
    </row>
    <row r="25" spans="2:21" ht="26.4" customHeight="1">
      <c r="B25" s="13"/>
      <c r="C25" s="8" t="s">
        <v>111</v>
      </c>
      <c r="D25" s="8" t="s">
        <v>30</v>
      </c>
      <c r="E25" s="8" t="s">
        <v>19</v>
      </c>
      <c r="F25" s="25"/>
      <c r="G25" s="46" t="s">
        <v>140</v>
      </c>
      <c r="H25" s="8"/>
      <c r="I25" s="8" t="s">
        <v>95</v>
      </c>
      <c r="J25" s="8">
        <v>2</v>
      </c>
      <c r="K25" s="8"/>
      <c r="L25" s="8">
        <v>3.37</v>
      </c>
      <c r="M25" s="11">
        <f t="shared" ref="M25" si="9">SUM(L25*17697)</f>
        <v>59638.89</v>
      </c>
      <c r="N25" s="8">
        <v>0.3</v>
      </c>
      <c r="O25" s="11">
        <f>SUM(M25*1)</f>
        <v>59638.89</v>
      </c>
      <c r="P25" s="11">
        <f t="shared" si="6"/>
        <v>17891.666999999998</v>
      </c>
      <c r="Q25" s="11">
        <v>0</v>
      </c>
      <c r="R25" s="8"/>
      <c r="S25" s="8"/>
      <c r="T25" s="8"/>
      <c r="U25" s="11">
        <f t="shared" si="8"/>
        <v>17891.666999999998</v>
      </c>
    </row>
    <row r="26" spans="2:21" ht="54" hidden="1" customHeight="1">
      <c r="B26" s="13"/>
      <c r="C26" s="8"/>
      <c r="D26" s="8"/>
      <c r="E26" s="8"/>
      <c r="F26" s="25"/>
      <c r="G26" s="8"/>
      <c r="H26" s="8"/>
      <c r="I26" s="8"/>
      <c r="J26" s="8"/>
      <c r="K26" s="8"/>
      <c r="L26" s="8"/>
      <c r="M26" s="11"/>
      <c r="N26" s="8"/>
      <c r="O26" s="11"/>
      <c r="P26" s="11"/>
      <c r="Q26" s="11"/>
      <c r="R26" s="8"/>
      <c r="S26" s="8"/>
      <c r="T26" s="8"/>
      <c r="U26" s="11"/>
    </row>
    <row r="27" spans="2:21" ht="15.6" hidden="1">
      <c r="B27" s="13"/>
      <c r="C27" s="8"/>
      <c r="D27" s="8"/>
      <c r="E27" s="8"/>
      <c r="F27" s="25"/>
      <c r="G27" s="8"/>
      <c r="H27" s="8"/>
      <c r="I27" s="8"/>
      <c r="J27" s="8"/>
      <c r="K27" s="8"/>
      <c r="L27" s="8"/>
      <c r="M27" s="11"/>
      <c r="N27" s="8"/>
      <c r="O27" s="11"/>
      <c r="P27" s="11"/>
      <c r="Q27" s="11"/>
      <c r="R27" s="8"/>
      <c r="S27" s="8"/>
      <c r="T27" s="8"/>
      <c r="U27" s="11"/>
    </row>
    <row r="28" spans="2:21" ht="52.8" customHeight="1">
      <c r="B28" s="8">
        <v>8</v>
      </c>
      <c r="C28" s="8" t="s">
        <v>206</v>
      </c>
      <c r="D28" s="8" t="s">
        <v>30</v>
      </c>
      <c r="E28" s="8" t="s">
        <v>19</v>
      </c>
      <c r="F28" s="25" t="s">
        <v>241</v>
      </c>
      <c r="G28" s="8" t="s">
        <v>260</v>
      </c>
      <c r="H28" s="13"/>
      <c r="I28" s="8" t="s">
        <v>95</v>
      </c>
      <c r="J28" s="8">
        <v>2</v>
      </c>
      <c r="K28" s="8"/>
      <c r="L28" s="8">
        <v>3.34</v>
      </c>
      <c r="M28" s="11">
        <f t="shared" ref="M28" si="10">SUM(L28*17697)</f>
        <v>59107.979999999996</v>
      </c>
      <c r="N28" s="8">
        <v>0.4</v>
      </c>
      <c r="O28" s="11">
        <f>SUM(M28*1)</f>
        <v>59107.979999999996</v>
      </c>
      <c r="P28" s="11">
        <f t="shared" ref="P28" si="11">SUM(N28*O28)</f>
        <v>23643.191999999999</v>
      </c>
      <c r="Q28" s="11">
        <v>0</v>
      </c>
      <c r="R28" s="13"/>
      <c r="S28" s="13"/>
      <c r="T28" s="13"/>
      <c r="U28" s="11">
        <f t="shared" ref="U28:U30" si="12">SUM(P28+Q28+R28+T28)</f>
        <v>23643.191999999999</v>
      </c>
    </row>
    <row r="29" spans="2:21" ht="34.200000000000003" customHeight="1">
      <c r="B29" s="13"/>
      <c r="C29" s="8" t="s">
        <v>206</v>
      </c>
      <c r="D29" s="8" t="s">
        <v>166</v>
      </c>
      <c r="E29" s="8" t="s">
        <v>19</v>
      </c>
      <c r="F29" s="25" t="s">
        <v>241</v>
      </c>
      <c r="G29" s="8" t="s">
        <v>260</v>
      </c>
      <c r="H29" s="8"/>
      <c r="I29" s="8" t="s">
        <v>95</v>
      </c>
      <c r="J29" s="8">
        <v>2</v>
      </c>
      <c r="K29" s="8"/>
      <c r="L29" s="8">
        <v>3.34</v>
      </c>
      <c r="M29" s="11">
        <f t="shared" ref="M29" si="13">SUM(L29*17697)</f>
        <v>59107.979999999996</v>
      </c>
      <c r="N29" s="8">
        <v>1</v>
      </c>
      <c r="O29" s="11">
        <f t="shared" ref="O29" si="14">SUM(M29*N29*1)</f>
        <v>59107.979999999996</v>
      </c>
      <c r="P29" s="11">
        <f t="shared" ref="P29" si="15">SUM(N29*O29)</f>
        <v>59107.979999999996</v>
      </c>
      <c r="Q29" s="11">
        <f t="shared" ref="Q29" si="16">SUM(P29*10%)</f>
        <v>5910.7979999999998</v>
      </c>
      <c r="R29" s="8"/>
      <c r="S29" s="8"/>
      <c r="T29" s="8"/>
      <c r="U29" s="11">
        <f t="shared" si="12"/>
        <v>65018.777999999998</v>
      </c>
    </row>
    <row r="30" spans="2:21" ht="39" hidden="1" customHeight="1">
      <c r="B30" s="13"/>
      <c r="C30" s="8"/>
      <c r="D30" s="8"/>
      <c r="E30" s="8"/>
      <c r="F30" s="25"/>
      <c r="G30" s="13"/>
      <c r="H30" s="13"/>
      <c r="I30" s="8"/>
      <c r="J30" s="8"/>
      <c r="K30" s="8"/>
      <c r="L30" s="8"/>
      <c r="M30" s="11"/>
      <c r="N30" s="13"/>
      <c r="O30" s="11"/>
      <c r="P30" s="11"/>
      <c r="Q30" s="14"/>
      <c r="R30" s="13"/>
      <c r="S30" s="13"/>
      <c r="T30" s="13"/>
      <c r="U30" s="11">
        <f t="shared" si="12"/>
        <v>0</v>
      </c>
    </row>
    <row r="31" spans="2:21" ht="15.6" hidden="1">
      <c r="B31" s="8"/>
      <c r="C31" s="8"/>
      <c r="D31" s="8"/>
      <c r="E31" s="8"/>
      <c r="F31" s="25"/>
      <c r="G31" s="13"/>
      <c r="H31" s="8"/>
      <c r="I31" s="8"/>
      <c r="J31" s="8"/>
      <c r="K31" s="8"/>
      <c r="L31" s="8"/>
      <c r="M31" s="11"/>
      <c r="N31" s="13"/>
      <c r="O31" s="11"/>
      <c r="P31" s="11"/>
      <c r="Q31" s="11"/>
      <c r="R31" s="8"/>
      <c r="S31" s="8"/>
      <c r="T31" s="8"/>
      <c r="U31" s="11"/>
    </row>
    <row r="32" spans="2:21" ht="15.6" hidden="1">
      <c r="B32" s="8"/>
      <c r="C32" s="8"/>
      <c r="D32" s="8"/>
      <c r="E32" s="8"/>
      <c r="F32" s="25"/>
      <c r="G32" s="13"/>
      <c r="H32" s="8"/>
      <c r="I32" s="8"/>
      <c r="J32" s="8"/>
      <c r="K32" s="8"/>
      <c r="L32" s="8"/>
      <c r="M32" s="11"/>
      <c r="N32" s="13"/>
      <c r="O32" s="11"/>
      <c r="P32" s="11"/>
      <c r="Q32" s="11"/>
      <c r="R32" s="8"/>
      <c r="S32" s="8"/>
      <c r="T32" s="8"/>
      <c r="U32" s="11"/>
    </row>
    <row r="33" spans="2:21" ht="15.6" hidden="1">
      <c r="B33" s="8"/>
      <c r="C33" s="8"/>
      <c r="D33" s="8"/>
      <c r="E33" s="8"/>
      <c r="F33" s="25"/>
      <c r="G33" s="13"/>
      <c r="H33" s="8"/>
      <c r="I33" s="8"/>
      <c r="J33" s="8"/>
      <c r="K33" s="8"/>
      <c r="L33" s="8"/>
      <c r="M33" s="11"/>
      <c r="N33" s="13"/>
      <c r="O33" s="11"/>
      <c r="P33" s="11"/>
      <c r="Q33" s="11"/>
      <c r="R33" s="8"/>
      <c r="S33" s="8"/>
      <c r="T33" s="8"/>
      <c r="U33" s="11"/>
    </row>
    <row r="34" spans="2:21" ht="15.6" hidden="1">
      <c r="B34" s="8"/>
      <c r="C34" s="8"/>
      <c r="D34" s="8"/>
      <c r="E34" s="8"/>
      <c r="F34" s="25"/>
      <c r="G34" s="13"/>
      <c r="H34" s="8"/>
      <c r="I34" s="8"/>
      <c r="J34" s="8"/>
      <c r="K34" s="8"/>
      <c r="L34" s="8"/>
      <c r="M34" s="11"/>
      <c r="N34" s="13"/>
      <c r="O34" s="11"/>
      <c r="P34" s="11"/>
      <c r="Q34" s="11"/>
      <c r="R34" s="8"/>
      <c r="S34" s="8"/>
      <c r="T34" s="8"/>
      <c r="U34" s="11"/>
    </row>
    <row r="35" spans="2:21" ht="15.6" hidden="1">
      <c r="B35" s="8"/>
      <c r="C35" s="8"/>
      <c r="D35" s="8"/>
      <c r="E35" s="8"/>
      <c r="F35" s="25"/>
      <c r="G35" s="13"/>
      <c r="H35" s="8"/>
      <c r="I35" s="8"/>
      <c r="J35" s="8"/>
      <c r="K35" s="8"/>
      <c r="L35" s="8"/>
      <c r="M35" s="11"/>
      <c r="N35" s="13"/>
      <c r="O35" s="11"/>
      <c r="P35" s="11"/>
      <c r="Q35" s="11"/>
      <c r="R35" s="8"/>
      <c r="S35" s="8"/>
      <c r="T35" s="8"/>
      <c r="U35" s="11"/>
    </row>
    <row r="36" spans="2:21" ht="15.6" hidden="1">
      <c r="B36" s="8"/>
      <c r="C36" s="8"/>
      <c r="D36" s="8"/>
      <c r="E36" s="8"/>
      <c r="F36" s="25"/>
      <c r="G36" s="8"/>
      <c r="H36" s="8"/>
      <c r="I36" s="8"/>
      <c r="J36" s="8"/>
      <c r="K36" s="8"/>
      <c r="L36" s="8"/>
      <c r="M36" s="11"/>
      <c r="N36" s="13"/>
      <c r="O36" s="11"/>
      <c r="P36" s="11"/>
      <c r="Q36" s="11"/>
      <c r="R36" s="8"/>
      <c r="S36" s="8"/>
      <c r="T36" s="8"/>
      <c r="U36" s="11"/>
    </row>
    <row r="37" spans="2:21" ht="45">
      <c r="B37" s="8">
        <v>9</v>
      </c>
      <c r="C37" s="8" t="s">
        <v>185</v>
      </c>
      <c r="D37" s="8" t="s">
        <v>114</v>
      </c>
      <c r="E37" s="8" t="s">
        <v>19</v>
      </c>
      <c r="F37" s="25" t="s">
        <v>207</v>
      </c>
      <c r="G37" s="8" t="s">
        <v>231</v>
      </c>
      <c r="H37" s="8"/>
      <c r="I37" s="8" t="s">
        <v>95</v>
      </c>
      <c r="J37" s="8">
        <v>2</v>
      </c>
      <c r="K37" s="8"/>
      <c r="L37" s="8">
        <v>3.37</v>
      </c>
      <c r="M37" s="11">
        <f t="shared" ref="M37" si="17">SUM(L37*17697)</f>
        <v>59638.89</v>
      </c>
      <c r="N37" s="8">
        <v>1</v>
      </c>
      <c r="O37" s="11">
        <f t="shared" ref="O37" si="18">SUM(M37*N37*1)</f>
        <v>59638.89</v>
      </c>
      <c r="P37" s="11">
        <f t="shared" ref="P37" si="19">SUM(N37*O37)</f>
        <v>59638.89</v>
      </c>
      <c r="Q37" s="11">
        <f t="shared" ref="Q37" si="20">SUM(P37*10%)</f>
        <v>5963.8890000000001</v>
      </c>
      <c r="R37" s="8"/>
      <c r="S37" s="8"/>
      <c r="T37" s="8"/>
      <c r="U37" s="11">
        <f t="shared" ref="U37:U41" si="21">SUM(P37+Q37+R37+T37)</f>
        <v>65602.778999999995</v>
      </c>
    </row>
    <row r="38" spans="2:21" ht="45">
      <c r="B38" s="8"/>
      <c r="C38" s="8" t="s">
        <v>185</v>
      </c>
      <c r="D38" s="8" t="s">
        <v>214</v>
      </c>
      <c r="E38" s="8" t="s">
        <v>19</v>
      </c>
      <c r="F38" s="25" t="s">
        <v>207</v>
      </c>
      <c r="G38" s="8" t="s">
        <v>231</v>
      </c>
      <c r="H38" s="8"/>
      <c r="I38" s="8" t="s">
        <v>95</v>
      </c>
      <c r="J38" s="8">
        <v>2</v>
      </c>
      <c r="K38" s="8"/>
      <c r="L38" s="8">
        <v>3.37</v>
      </c>
      <c r="M38" s="11">
        <f t="shared" ref="M38:M39" si="22">SUM(L38*17697)</f>
        <v>59638.89</v>
      </c>
      <c r="N38" s="8">
        <v>0.5</v>
      </c>
      <c r="O38" s="11">
        <f>SUM(M38*1)</f>
        <v>59638.89</v>
      </c>
      <c r="P38" s="11">
        <f t="shared" ref="P38" si="23">SUM(N38*O38)</f>
        <v>29819.445</v>
      </c>
      <c r="Q38" s="11">
        <v>0</v>
      </c>
      <c r="R38" s="8"/>
      <c r="S38" s="8"/>
      <c r="T38" s="8"/>
      <c r="U38" s="11">
        <f t="shared" si="21"/>
        <v>29819.445</v>
      </c>
    </row>
    <row r="39" spans="2:21" ht="30">
      <c r="B39" s="8">
        <v>10</v>
      </c>
      <c r="C39" s="8" t="s">
        <v>204</v>
      </c>
      <c r="D39" s="8" t="s">
        <v>131</v>
      </c>
      <c r="E39" s="8" t="s">
        <v>19</v>
      </c>
      <c r="F39" s="25" t="s">
        <v>208</v>
      </c>
      <c r="G39" s="8" t="s">
        <v>232</v>
      </c>
      <c r="H39" s="8"/>
      <c r="I39" s="8" t="s">
        <v>186</v>
      </c>
      <c r="J39" s="8">
        <v>2</v>
      </c>
      <c r="K39" s="8"/>
      <c r="L39" s="8">
        <v>3.77</v>
      </c>
      <c r="M39" s="11">
        <f t="shared" si="22"/>
        <v>66717.69</v>
      </c>
      <c r="N39" s="8">
        <v>1</v>
      </c>
      <c r="O39" s="11">
        <f t="shared" ref="O39" si="24">SUM(M39*N39*1)</f>
        <v>66717.69</v>
      </c>
      <c r="P39" s="11">
        <f>SUM(O39)</f>
        <v>66717.69</v>
      </c>
      <c r="Q39" s="11">
        <f t="shared" ref="Q39" si="25">SUM(P39*10%)</f>
        <v>6671.7690000000002</v>
      </c>
      <c r="R39" s="8"/>
      <c r="S39" s="8"/>
      <c r="T39" s="8"/>
      <c r="U39" s="11">
        <f t="shared" si="21"/>
        <v>73389.459000000003</v>
      </c>
    </row>
    <row r="40" spans="2:21" ht="60">
      <c r="B40" s="8">
        <v>11</v>
      </c>
      <c r="C40" s="8" t="s">
        <v>246</v>
      </c>
      <c r="D40" s="8" t="s">
        <v>131</v>
      </c>
      <c r="E40" s="8" t="s">
        <v>19</v>
      </c>
      <c r="F40" s="25" t="s">
        <v>257</v>
      </c>
      <c r="G40" s="8" t="s">
        <v>249</v>
      </c>
      <c r="H40" s="8"/>
      <c r="I40" s="8" t="s">
        <v>186</v>
      </c>
      <c r="J40" s="8">
        <v>2</v>
      </c>
      <c r="K40" s="8"/>
      <c r="L40" s="8">
        <v>3.37</v>
      </c>
      <c r="M40" s="11">
        <f t="shared" ref="M40" si="26">SUM(L40*17697)</f>
        <v>59638.89</v>
      </c>
      <c r="N40" s="8">
        <v>0.5</v>
      </c>
      <c r="O40" s="11">
        <f>SUM(M40*1)</f>
        <v>59638.89</v>
      </c>
      <c r="P40" s="11">
        <f t="shared" ref="P40" si="27">SUM(N40*O40)</f>
        <v>29819.445</v>
      </c>
      <c r="Q40" s="11">
        <f t="shared" ref="Q40" si="28">SUM(P40*10%)</f>
        <v>2981.9445000000001</v>
      </c>
      <c r="R40" s="8"/>
      <c r="S40" s="8"/>
      <c r="T40" s="8"/>
      <c r="U40" s="11">
        <f t="shared" si="21"/>
        <v>32801.389499999997</v>
      </c>
    </row>
    <row r="41" spans="2:21" ht="32.4" customHeight="1">
      <c r="B41" s="8">
        <v>12</v>
      </c>
      <c r="C41" s="8" t="s">
        <v>111</v>
      </c>
      <c r="D41" s="8" t="s">
        <v>131</v>
      </c>
      <c r="E41" s="8" t="s">
        <v>19</v>
      </c>
      <c r="F41" s="25"/>
      <c r="G41" s="8" t="s">
        <v>113</v>
      </c>
      <c r="H41" s="8"/>
      <c r="I41" s="8" t="s">
        <v>186</v>
      </c>
      <c r="J41" s="8">
        <v>2</v>
      </c>
      <c r="K41" s="8"/>
      <c r="L41" s="8">
        <v>3.4</v>
      </c>
      <c r="M41" s="11">
        <f t="shared" ref="M41" si="29">SUM(L41*17697)</f>
        <v>60169.799999999996</v>
      </c>
      <c r="N41" s="8">
        <v>1</v>
      </c>
      <c r="O41" s="11">
        <f t="shared" ref="O41:O43" si="30">SUM(M41*N41*1)</f>
        <v>60169.799999999996</v>
      </c>
      <c r="P41" s="11">
        <f>SUM(O41)</f>
        <v>60169.799999999996</v>
      </c>
      <c r="Q41" s="11">
        <f t="shared" ref="Q41" si="31">SUM(P41*10%)</f>
        <v>6016.98</v>
      </c>
      <c r="R41" s="13"/>
      <c r="S41" s="13"/>
      <c r="T41" s="8"/>
      <c r="U41" s="11">
        <f t="shared" si="21"/>
        <v>66186.78</v>
      </c>
    </row>
    <row r="42" spans="2:21" ht="45">
      <c r="B42" s="8">
        <v>13</v>
      </c>
      <c r="C42" s="8" t="s">
        <v>106</v>
      </c>
      <c r="D42" s="8" t="s">
        <v>44</v>
      </c>
      <c r="E42" s="8" t="s">
        <v>48</v>
      </c>
      <c r="F42" s="25" t="s">
        <v>61</v>
      </c>
      <c r="G42" s="8" t="s">
        <v>230</v>
      </c>
      <c r="H42" s="8"/>
      <c r="I42" s="13" t="s">
        <v>95</v>
      </c>
      <c r="J42" s="13">
        <v>3</v>
      </c>
      <c r="K42" s="8"/>
      <c r="L42" s="8">
        <v>2.88</v>
      </c>
      <c r="M42" s="11">
        <f t="shared" ref="M42" si="32">SUM(L42*17697)</f>
        <v>50967.360000000001</v>
      </c>
      <c r="N42" s="8">
        <v>1</v>
      </c>
      <c r="O42" s="11">
        <f t="shared" si="30"/>
        <v>50967.360000000001</v>
      </c>
      <c r="P42" s="11">
        <f t="shared" ref="P42:P43" si="33">SUM(N42*O42)</f>
        <v>50967.360000000001</v>
      </c>
      <c r="Q42" s="11">
        <f t="shared" ref="Q42" si="34">SUM(P42*10%)</f>
        <v>5096.7360000000008</v>
      </c>
      <c r="R42" s="8"/>
      <c r="S42" s="8"/>
      <c r="T42" s="8"/>
      <c r="U42" s="11">
        <f t="shared" ref="U42:U45" si="35">SUM(P42+Q42+R42+T42)</f>
        <v>56064.096000000005</v>
      </c>
    </row>
    <row r="43" spans="2:21" ht="60" customHeight="1">
      <c r="B43" s="8">
        <v>14</v>
      </c>
      <c r="C43" s="8" t="s">
        <v>187</v>
      </c>
      <c r="D43" s="8" t="s">
        <v>63</v>
      </c>
      <c r="E43" s="8" t="s">
        <v>19</v>
      </c>
      <c r="F43" s="25" t="s">
        <v>268</v>
      </c>
      <c r="G43" s="8" t="s">
        <v>234</v>
      </c>
      <c r="H43" s="8"/>
      <c r="I43" s="13" t="s">
        <v>95</v>
      </c>
      <c r="J43" s="13">
        <v>3</v>
      </c>
      <c r="K43" s="8"/>
      <c r="L43" s="8">
        <v>2.91</v>
      </c>
      <c r="M43" s="11">
        <f t="shared" ref="M43:M45" si="36">SUM(L43*17697)</f>
        <v>51498.270000000004</v>
      </c>
      <c r="N43" s="8">
        <v>1</v>
      </c>
      <c r="O43" s="11">
        <f t="shared" si="30"/>
        <v>51498.270000000004</v>
      </c>
      <c r="P43" s="11">
        <f t="shared" si="33"/>
        <v>51498.270000000004</v>
      </c>
      <c r="Q43" s="11">
        <f t="shared" ref="Q43" si="37">SUM(P43*10%)</f>
        <v>5149.8270000000011</v>
      </c>
      <c r="R43" s="8"/>
      <c r="S43" s="8"/>
      <c r="T43" s="8"/>
      <c r="U43" s="11">
        <f t="shared" si="35"/>
        <v>56648.097000000009</v>
      </c>
    </row>
    <row r="44" spans="2:21" ht="59.4" customHeight="1">
      <c r="B44" s="17"/>
      <c r="C44" s="8" t="s">
        <v>187</v>
      </c>
      <c r="D44" s="8" t="s">
        <v>118</v>
      </c>
      <c r="E44" s="8" t="s">
        <v>19</v>
      </c>
      <c r="F44" s="25" t="s">
        <v>268</v>
      </c>
      <c r="G44" s="8" t="s">
        <v>235</v>
      </c>
      <c r="H44" s="8"/>
      <c r="I44" s="13" t="s">
        <v>95</v>
      </c>
      <c r="J44" s="13">
        <v>3</v>
      </c>
      <c r="K44" s="8"/>
      <c r="L44" s="8">
        <v>2.91</v>
      </c>
      <c r="M44" s="11">
        <f t="shared" si="36"/>
        <v>51498.270000000004</v>
      </c>
      <c r="N44" s="8">
        <v>0.5</v>
      </c>
      <c r="O44" s="11">
        <f>SUM(M44*1)</f>
        <v>51498.270000000004</v>
      </c>
      <c r="P44" s="11">
        <f t="shared" ref="P44:P45" si="38">SUM(N44*O44)</f>
        <v>25749.135000000002</v>
      </c>
      <c r="Q44" s="11">
        <v>0</v>
      </c>
      <c r="R44" s="8"/>
      <c r="S44" s="8"/>
      <c r="T44" s="8"/>
      <c r="U44" s="11">
        <f t="shared" si="35"/>
        <v>25749.135000000002</v>
      </c>
    </row>
    <row r="45" spans="2:21" ht="27.6" customHeight="1" thickBot="1">
      <c r="B45" s="8">
        <v>15</v>
      </c>
      <c r="C45" s="8" t="s">
        <v>111</v>
      </c>
      <c r="D45" s="8" t="s">
        <v>118</v>
      </c>
      <c r="E45" s="8" t="s">
        <v>48</v>
      </c>
      <c r="F45" s="25"/>
      <c r="G45" s="8" t="s">
        <v>258</v>
      </c>
      <c r="H45" s="8"/>
      <c r="I45" s="13" t="s">
        <v>95</v>
      </c>
      <c r="J45" s="13">
        <v>3</v>
      </c>
      <c r="K45" s="8"/>
      <c r="L45" s="8">
        <v>2.76</v>
      </c>
      <c r="M45" s="11">
        <f t="shared" si="36"/>
        <v>48843.719999999994</v>
      </c>
      <c r="N45" s="8">
        <v>0.5</v>
      </c>
      <c r="O45" s="11">
        <f>SUM(M45*1)</f>
        <v>48843.719999999994</v>
      </c>
      <c r="P45" s="11">
        <f t="shared" si="38"/>
        <v>24421.859999999997</v>
      </c>
      <c r="Q45" s="11">
        <f t="shared" ref="Q45" si="39">SUM(P45*10%)</f>
        <v>2442.1859999999997</v>
      </c>
      <c r="R45" s="8"/>
      <c r="S45" s="13"/>
      <c r="T45" s="13"/>
      <c r="U45" s="11">
        <f t="shared" si="35"/>
        <v>26864.045999999995</v>
      </c>
    </row>
    <row r="46" spans="2:21" ht="41.4" customHeight="1" thickBot="1">
      <c r="B46" s="8"/>
      <c r="C46" s="62"/>
      <c r="D46" s="62" t="s">
        <v>271</v>
      </c>
      <c r="E46" s="8"/>
      <c r="F46" s="25"/>
      <c r="G46" s="8"/>
      <c r="H46" s="8"/>
      <c r="I46" s="8"/>
      <c r="J46" s="8"/>
      <c r="K46" s="8"/>
      <c r="L46" s="8"/>
      <c r="M46" s="14">
        <f>SUM(M17:M45)</f>
        <v>1403549.07</v>
      </c>
      <c r="N46" s="51">
        <f>SUM(N17:N45)</f>
        <v>16</v>
      </c>
      <c r="O46" s="14">
        <f>SUM(O17:O45)</f>
        <v>1403549.07</v>
      </c>
      <c r="P46" s="14">
        <f>SUM(P17:P45)</f>
        <v>1168709.8800000001</v>
      </c>
      <c r="Q46" s="14">
        <f>SUM(Q17:Q45)</f>
        <v>105111.3315</v>
      </c>
      <c r="R46" s="13"/>
      <c r="S46" s="14">
        <f>SUM(S17:S45)</f>
        <v>5309</v>
      </c>
      <c r="T46" s="13"/>
      <c r="U46" s="14">
        <f>SUM(P46+Q46+R46+S46+T46)</f>
        <v>1279130.2115000002</v>
      </c>
    </row>
    <row r="47" spans="2:21" ht="15.6" hidden="1">
      <c r="B47" s="8"/>
      <c r="C47" s="13"/>
      <c r="D47" s="8"/>
      <c r="E47" s="8"/>
      <c r="F47" s="25"/>
      <c r="G47" s="8"/>
      <c r="H47" s="8"/>
      <c r="I47" s="8"/>
      <c r="J47" s="8"/>
      <c r="K47" s="8"/>
      <c r="L47" s="8"/>
      <c r="M47" s="14"/>
      <c r="N47" s="13"/>
      <c r="O47" s="13"/>
      <c r="P47" s="14"/>
      <c r="Q47" s="14"/>
      <c r="R47" s="13"/>
      <c r="S47" s="13"/>
      <c r="T47" s="13"/>
      <c r="U47" s="14"/>
    </row>
    <row r="48" spans="2:21" ht="34.200000000000003" customHeight="1">
      <c r="B48" s="8">
        <v>16</v>
      </c>
      <c r="C48" s="8" t="s">
        <v>41</v>
      </c>
      <c r="D48" s="8" t="s">
        <v>273</v>
      </c>
      <c r="E48" s="8" t="s">
        <v>19</v>
      </c>
      <c r="F48" s="25" t="s">
        <v>274</v>
      </c>
      <c r="G48" s="8" t="s">
        <v>223</v>
      </c>
      <c r="H48" s="8" t="s">
        <v>21</v>
      </c>
      <c r="I48" s="8" t="s">
        <v>94</v>
      </c>
      <c r="J48" s="8">
        <v>1</v>
      </c>
      <c r="K48" s="8"/>
      <c r="L48" s="8">
        <v>4.32</v>
      </c>
      <c r="M48" s="11">
        <f t="shared" ref="M48" si="40">SUM(L48*17697)</f>
        <v>76451.040000000008</v>
      </c>
      <c r="N48" s="11">
        <v>1</v>
      </c>
      <c r="O48" s="11">
        <f t="shared" ref="O48:P49" si="41">SUM(M48*N48*1)</f>
        <v>76451.040000000008</v>
      </c>
      <c r="P48" s="11">
        <f t="shared" si="41"/>
        <v>76451.040000000008</v>
      </c>
      <c r="Q48" s="11">
        <f t="shared" ref="Q48:Q51" si="42">SUM(P48*10%)</f>
        <v>7645.1040000000012</v>
      </c>
      <c r="R48" s="11"/>
      <c r="S48" s="13"/>
      <c r="T48" s="13"/>
      <c r="U48" s="11">
        <f t="shared" si="4"/>
        <v>84096.144000000015</v>
      </c>
    </row>
    <row r="49" spans="2:21" ht="31.2">
      <c r="B49" s="8">
        <v>17</v>
      </c>
      <c r="C49" s="8" t="s">
        <v>92</v>
      </c>
      <c r="D49" s="8" t="s">
        <v>168</v>
      </c>
      <c r="E49" s="8" t="s">
        <v>19</v>
      </c>
      <c r="F49" s="25" t="s">
        <v>93</v>
      </c>
      <c r="G49" s="8" t="s">
        <v>224</v>
      </c>
      <c r="H49" s="8" t="s">
        <v>101</v>
      </c>
      <c r="I49" s="8" t="s">
        <v>94</v>
      </c>
      <c r="J49" s="8">
        <v>2</v>
      </c>
      <c r="K49" s="8"/>
      <c r="L49" s="8">
        <v>3.74</v>
      </c>
      <c r="M49" s="11">
        <f t="shared" ref="M49" si="43">SUM(L49*17697)</f>
        <v>66186.78</v>
      </c>
      <c r="N49" s="8">
        <v>1</v>
      </c>
      <c r="O49" s="11">
        <f t="shared" si="41"/>
        <v>66186.78</v>
      </c>
      <c r="P49" s="11">
        <f t="shared" ref="P49:P50" si="44">SUM(N49*O49)</f>
        <v>66186.78</v>
      </c>
      <c r="Q49" s="11">
        <f t="shared" si="42"/>
        <v>6618.6779999999999</v>
      </c>
      <c r="R49" s="8"/>
      <c r="S49" s="8"/>
      <c r="T49" s="8"/>
      <c r="U49" s="11">
        <f t="shared" si="4"/>
        <v>72805.457999999999</v>
      </c>
    </row>
    <row r="50" spans="2:21" ht="22.2" customHeight="1">
      <c r="B50" s="8">
        <v>18</v>
      </c>
      <c r="C50" s="8" t="s">
        <v>111</v>
      </c>
      <c r="D50" s="8" t="s">
        <v>40</v>
      </c>
      <c r="E50" s="8" t="s">
        <v>19</v>
      </c>
      <c r="F50" s="37"/>
      <c r="G50" s="8" t="s">
        <v>140</v>
      </c>
      <c r="H50" s="8"/>
      <c r="I50" s="8" t="s">
        <v>94</v>
      </c>
      <c r="J50" s="8">
        <v>4</v>
      </c>
      <c r="K50" s="8"/>
      <c r="L50" s="8">
        <v>2.92</v>
      </c>
      <c r="M50" s="11">
        <f t="shared" ref="M50:M51" si="45">SUM(L50*17697)</f>
        <v>51675.24</v>
      </c>
      <c r="N50" s="8">
        <v>1</v>
      </c>
      <c r="O50" s="11">
        <f t="shared" ref="O50" si="46">SUM(M50*N50*1)</f>
        <v>51675.24</v>
      </c>
      <c r="P50" s="11">
        <f t="shared" si="44"/>
        <v>51675.24</v>
      </c>
      <c r="Q50" s="11">
        <f t="shared" si="42"/>
        <v>5167.5240000000003</v>
      </c>
      <c r="R50" s="8"/>
      <c r="S50" s="8"/>
      <c r="T50" s="8"/>
      <c r="U50" s="11">
        <f t="shared" si="4"/>
        <v>56842.763999999996</v>
      </c>
    </row>
    <row r="51" spans="2:21" ht="34.799999999999997" customHeight="1">
      <c r="B51" s="8">
        <v>19</v>
      </c>
      <c r="C51" s="8" t="s">
        <v>215</v>
      </c>
      <c r="D51" s="8" t="s">
        <v>171</v>
      </c>
      <c r="E51" s="8" t="s">
        <v>19</v>
      </c>
      <c r="F51" s="37" t="s">
        <v>216</v>
      </c>
      <c r="G51" s="8" t="s">
        <v>225</v>
      </c>
      <c r="H51" s="8"/>
      <c r="I51" s="8" t="s">
        <v>94</v>
      </c>
      <c r="J51" s="8">
        <v>4</v>
      </c>
      <c r="K51" s="8"/>
      <c r="L51" s="8">
        <v>2.87</v>
      </c>
      <c r="M51" s="11">
        <f t="shared" si="45"/>
        <v>50790.39</v>
      </c>
      <c r="N51" s="8">
        <v>0.5</v>
      </c>
      <c r="O51" s="11">
        <f t="shared" ref="O51:O57" si="47">SUM(M51*1)</f>
        <v>50790.39</v>
      </c>
      <c r="P51" s="11">
        <f t="shared" ref="P51:P56" si="48">SUM(N51*O51)</f>
        <v>25395.195</v>
      </c>
      <c r="Q51" s="11">
        <f t="shared" si="42"/>
        <v>2539.5195000000003</v>
      </c>
      <c r="R51" s="8"/>
      <c r="S51" s="8"/>
      <c r="T51" s="8"/>
      <c r="U51" s="11">
        <f t="shared" si="4"/>
        <v>27934.714500000002</v>
      </c>
    </row>
    <row r="52" spans="2:21" ht="34.799999999999997" customHeight="1">
      <c r="B52" s="8"/>
      <c r="C52" s="8" t="s">
        <v>17</v>
      </c>
      <c r="D52" s="8" t="s">
        <v>169</v>
      </c>
      <c r="E52" s="8" t="s">
        <v>19</v>
      </c>
      <c r="F52" s="25" t="s">
        <v>20</v>
      </c>
      <c r="G52" s="8" t="s">
        <v>217</v>
      </c>
      <c r="H52" s="8" t="s">
        <v>62</v>
      </c>
      <c r="I52" s="8" t="s">
        <v>94</v>
      </c>
      <c r="J52" s="8">
        <v>3</v>
      </c>
      <c r="K52" s="8"/>
      <c r="L52" s="8">
        <v>3.75</v>
      </c>
      <c r="M52" s="11">
        <f t="shared" ref="M52:M100" si="49">SUM(L52*17697)</f>
        <v>66363.75</v>
      </c>
      <c r="N52" s="8">
        <v>0.5</v>
      </c>
      <c r="O52" s="11">
        <f t="shared" si="47"/>
        <v>66363.75</v>
      </c>
      <c r="P52" s="11">
        <f t="shared" si="48"/>
        <v>33181.875</v>
      </c>
      <c r="Q52" s="8">
        <v>0</v>
      </c>
      <c r="R52" s="8"/>
      <c r="S52" s="8"/>
      <c r="T52" s="8"/>
      <c r="U52" s="11">
        <f t="shared" si="4"/>
        <v>33181.875</v>
      </c>
    </row>
    <row r="53" spans="2:21" ht="34.200000000000003" customHeight="1">
      <c r="B53" s="8"/>
      <c r="C53" s="8" t="s">
        <v>22</v>
      </c>
      <c r="D53" s="8" t="s">
        <v>169</v>
      </c>
      <c r="E53" s="8" t="s">
        <v>19</v>
      </c>
      <c r="F53" s="25" t="s">
        <v>23</v>
      </c>
      <c r="G53" s="8" t="s">
        <v>226</v>
      </c>
      <c r="H53" s="8" t="s">
        <v>21</v>
      </c>
      <c r="I53" s="8" t="s">
        <v>94</v>
      </c>
      <c r="J53" s="8">
        <v>1</v>
      </c>
      <c r="K53" s="8"/>
      <c r="L53" s="8">
        <v>4.32</v>
      </c>
      <c r="M53" s="11">
        <f t="shared" si="49"/>
        <v>76451.040000000008</v>
      </c>
      <c r="N53" s="8">
        <v>0.5</v>
      </c>
      <c r="O53" s="11">
        <f t="shared" si="47"/>
        <v>76451.040000000008</v>
      </c>
      <c r="P53" s="11">
        <f t="shared" si="48"/>
        <v>38225.520000000004</v>
      </c>
      <c r="Q53" s="8">
        <v>0</v>
      </c>
      <c r="R53" s="8"/>
      <c r="S53" s="8"/>
      <c r="T53" s="8"/>
      <c r="U53" s="11">
        <f t="shared" si="4"/>
        <v>38225.520000000004</v>
      </c>
    </row>
    <row r="54" spans="2:21" ht="30" customHeight="1">
      <c r="B54" s="8"/>
      <c r="C54" s="8" t="s">
        <v>183</v>
      </c>
      <c r="D54" s="8" t="s">
        <v>170</v>
      </c>
      <c r="E54" s="8" t="s">
        <v>19</v>
      </c>
      <c r="F54" s="26" t="s">
        <v>189</v>
      </c>
      <c r="G54" s="8" t="s">
        <v>227</v>
      </c>
      <c r="H54" s="8"/>
      <c r="I54" s="8" t="s">
        <v>94</v>
      </c>
      <c r="J54" s="8">
        <v>4</v>
      </c>
      <c r="K54" s="8"/>
      <c r="L54" s="8">
        <v>2.82</v>
      </c>
      <c r="M54" s="11">
        <f t="shared" si="49"/>
        <v>49905.539999999994</v>
      </c>
      <c r="N54" s="8">
        <v>0.5</v>
      </c>
      <c r="O54" s="11">
        <f t="shared" si="47"/>
        <v>49905.539999999994</v>
      </c>
      <c r="P54" s="11">
        <f t="shared" si="48"/>
        <v>24952.769999999997</v>
      </c>
      <c r="Q54" s="8">
        <v>0</v>
      </c>
      <c r="R54" s="8"/>
      <c r="S54" s="8"/>
      <c r="T54" s="8"/>
      <c r="U54" s="11">
        <f t="shared" si="4"/>
        <v>24952.769999999997</v>
      </c>
    </row>
    <row r="55" spans="2:21" ht="35.4" customHeight="1">
      <c r="B55" s="11"/>
      <c r="C55" s="8" t="s">
        <v>26</v>
      </c>
      <c r="D55" s="8" t="s">
        <v>55</v>
      </c>
      <c r="E55" s="8" t="s">
        <v>19</v>
      </c>
      <c r="F55" s="25" t="s">
        <v>79</v>
      </c>
      <c r="G55" s="8" t="s">
        <v>228</v>
      </c>
      <c r="H55" s="8" t="s">
        <v>62</v>
      </c>
      <c r="I55" s="8" t="s">
        <v>94</v>
      </c>
      <c r="J55" s="8">
        <v>3</v>
      </c>
      <c r="K55" s="8"/>
      <c r="L55" s="8">
        <v>3.51</v>
      </c>
      <c r="M55" s="11">
        <f t="shared" si="49"/>
        <v>62116.469999999994</v>
      </c>
      <c r="N55" s="8">
        <v>0.5</v>
      </c>
      <c r="O55" s="11">
        <f t="shared" si="47"/>
        <v>62116.469999999994</v>
      </c>
      <c r="P55" s="11">
        <f t="shared" si="48"/>
        <v>31058.234999999997</v>
      </c>
      <c r="Q55" s="8">
        <v>0</v>
      </c>
      <c r="R55" s="8"/>
      <c r="S55" s="8"/>
      <c r="T55" s="8"/>
      <c r="U55" s="11">
        <f t="shared" si="4"/>
        <v>31058.234999999997</v>
      </c>
    </row>
    <row r="56" spans="2:21" ht="31.2">
      <c r="B56" s="8">
        <v>20</v>
      </c>
      <c r="C56" s="8" t="s">
        <v>42</v>
      </c>
      <c r="D56" s="8" t="s">
        <v>197</v>
      </c>
      <c r="E56" s="8" t="s">
        <v>19</v>
      </c>
      <c r="F56" s="25" t="s">
        <v>80</v>
      </c>
      <c r="G56" s="8" t="s">
        <v>229</v>
      </c>
      <c r="H56" s="8"/>
      <c r="I56" s="8" t="s">
        <v>94</v>
      </c>
      <c r="J56" s="8">
        <v>4</v>
      </c>
      <c r="K56" s="8"/>
      <c r="L56" s="8">
        <v>3.04</v>
      </c>
      <c r="M56" s="11">
        <f t="shared" si="49"/>
        <v>53798.879999999997</v>
      </c>
      <c r="N56" s="8">
        <v>1</v>
      </c>
      <c r="O56" s="11">
        <f t="shared" si="47"/>
        <v>53798.879999999997</v>
      </c>
      <c r="P56" s="11">
        <f t="shared" si="48"/>
        <v>53798.879999999997</v>
      </c>
      <c r="Q56" s="11">
        <f t="shared" ref="Q56" si="50">SUM(P56*10%)</f>
        <v>5379.8879999999999</v>
      </c>
      <c r="R56" s="8"/>
      <c r="S56" s="8"/>
      <c r="T56" s="8"/>
      <c r="U56" s="11">
        <f t="shared" si="4"/>
        <v>59178.767999999996</v>
      </c>
    </row>
    <row r="57" spans="2:21" ht="31.8" thickBot="1">
      <c r="B57" s="8"/>
      <c r="C57" s="8" t="s">
        <v>42</v>
      </c>
      <c r="D57" s="8" t="s">
        <v>197</v>
      </c>
      <c r="E57" s="8" t="s">
        <v>19</v>
      </c>
      <c r="F57" s="25" t="s">
        <v>80</v>
      </c>
      <c r="G57" s="8" t="s">
        <v>229</v>
      </c>
      <c r="H57" s="8"/>
      <c r="I57" s="8" t="s">
        <v>94</v>
      </c>
      <c r="J57" s="8">
        <v>4</v>
      </c>
      <c r="K57" s="8"/>
      <c r="L57" s="8">
        <v>3.04</v>
      </c>
      <c r="M57" s="11">
        <f t="shared" ref="M57" si="51">SUM(L57*17697)</f>
        <v>53798.879999999997</v>
      </c>
      <c r="N57" s="8">
        <v>0.5</v>
      </c>
      <c r="O57" s="11">
        <f t="shared" si="47"/>
        <v>53798.879999999997</v>
      </c>
      <c r="P57" s="11">
        <f t="shared" ref="P57" si="52">SUM(N57*O57)</f>
        <v>26899.439999999999</v>
      </c>
      <c r="Q57" s="11">
        <f>SUM(P57*0%)</f>
        <v>0</v>
      </c>
      <c r="R57" s="8"/>
      <c r="S57" s="8"/>
      <c r="T57" s="8"/>
      <c r="U57" s="11">
        <f t="shared" si="4"/>
        <v>26899.439999999999</v>
      </c>
    </row>
    <row r="58" spans="2:21" ht="38.4" customHeight="1" thickBot="1">
      <c r="B58" s="8"/>
      <c r="C58" s="8"/>
      <c r="D58" s="13" t="s">
        <v>272</v>
      </c>
      <c r="E58" s="8"/>
      <c r="F58" s="25"/>
      <c r="G58" s="8"/>
      <c r="H58" s="8"/>
      <c r="I58" s="8"/>
      <c r="J58" s="8"/>
      <c r="K58" s="8"/>
      <c r="L58" s="8"/>
      <c r="M58" s="14">
        <f>SUM(M48:M57)</f>
        <v>607538.00999999989</v>
      </c>
      <c r="N58" s="58">
        <f>SUM(N48:N57)</f>
        <v>7</v>
      </c>
      <c r="O58" s="14">
        <f>SUM(O48:O57)</f>
        <v>607538.00999999989</v>
      </c>
      <c r="P58" s="14">
        <f>SUM(P48:P57)</f>
        <v>427824.97500000003</v>
      </c>
      <c r="Q58" s="14">
        <f>SUM(Q48:Q57)</f>
        <v>27350.713499999998</v>
      </c>
      <c r="R58" s="8"/>
      <c r="S58" s="8"/>
      <c r="T58" s="8"/>
      <c r="U58" s="14">
        <f>SUM(P58+Q58+R58+S58+T58)</f>
        <v>455175.68850000005</v>
      </c>
    </row>
    <row r="59" spans="2:21" ht="48.75" hidden="1" customHeight="1">
      <c r="B59" s="8"/>
      <c r="C59" s="8"/>
      <c r="D59" s="8"/>
      <c r="E59" s="8"/>
      <c r="F59" s="25"/>
      <c r="G59" s="8"/>
      <c r="H59" s="8"/>
      <c r="I59" s="8"/>
      <c r="J59" s="8"/>
      <c r="K59" s="8"/>
      <c r="L59" s="8"/>
      <c r="M59" s="11"/>
      <c r="N59" s="8"/>
      <c r="O59" s="11"/>
      <c r="P59" s="11"/>
      <c r="Q59" s="11"/>
      <c r="R59" s="8"/>
      <c r="S59" s="8"/>
      <c r="T59" s="8"/>
      <c r="U59" s="11"/>
    </row>
    <row r="60" spans="2:21" ht="27.75" hidden="1" customHeight="1">
      <c r="B60" s="8"/>
      <c r="C60" s="8"/>
      <c r="D60" s="8"/>
      <c r="E60" s="8"/>
      <c r="F60" s="25"/>
      <c r="G60" s="8"/>
      <c r="H60" s="8"/>
      <c r="I60" s="8"/>
      <c r="J60" s="8"/>
      <c r="K60" s="8"/>
      <c r="L60" s="8"/>
      <c r="M60" s="11"/>
      <c r="N60" s="8"/>
      <c r="O60" s="11"/>
      <c r="P60" s="11"/>
      <c r="Q60" s="11"/>
      <c r="R60" s="8"/>
      <c r="S60" s="8"/>
      <c r="T60" s="8"/>
      <c r="U60" s="11"/>
    </row>
    <row r="61" spans="2:21" ht="31.8" customHeight="1">
      <c r="B61" s="8">
        <v>21</v>
      </c>
      <c r="C61" s="8" t="s">
        <v>31</v>
      </c>
      <c r="D61" s="8" t="s">
        <v>161</v>
      </c>
      <c r="E61" s="8" t="s">
        <v>49</v>
      </c>
      <c r="F61" s="25" t="s">
        <v>76</v>
      </c>
      <c r="G61" s="8" t="s">
        <v>233</v>
      </c>
      <c r="H61" s="8"/>
      <c r="I61" s="8" t="s">
        <v>97</v>
      </c>
      <c r="J61" s="8"/>
      <c r="K61" s="8"/>
      <c r="L61" s="8">
        <v>2.75</v>
      </c>
      <c r="M61" s="11">
        <f t="shared" ref="M61:M63" si="53">SUM(L61*17697)</f>
        <v>48666.75</v>
      </c>
      <c r="N61" s="8">
        <v>1</v>
      </c>
      <c r="O61" s="11">
        <f t="shared" ref="O61:O100" si="54">SUM(M61*N61*1)</f>
        <v>48666.75</v>
      </c>
      <c r="P61" s="11">
        <f>SUM(O61)</f>
        <v>48666.75</v>
      </c>
      <c r="Q61" s="11">
        <f t="shared" ref="Q61:Q64" si="55">SUM(P61*10%)</f>
        <v>4866.6750000000002</v>
      </c>
      <c r="R61" s="8"/>
      <c r="S61" s="8"/>
      <c r="T61" s="8"/>
      <c r="U61" s="11">
        <f t="shared" si="4"/>
        <v>53533.425000000003</v>
      </c>
    </row>
    <row r="62" spans="2:21" ht="33.6" customHeight="1">
      <c r="B62" s="8"/>
      <c r="C62" s="8" t="s">
        <v>31</v>
      </c>
      <c r="D62" s="8" t="s">
        <v>45</v>
      </c>
      <c r="E62" s="8" t="s">
        <v>49</v>
      </c>
      <c r="F62" s="25" t="s">
        <v>76</v>
      </c>
      <c r="G62" s="8" t="s">
        <v>233</v>
      </c>
      <c r="H62" s="8"/>
      <c r="I62" s="8" t="s">
        <v>97</v>
      </c>
      <c r="J62" s="8"/>
      <c r="K62" s="8"/>
      <c r="L62" s="8">
        <v>2.75</v>
      </c>
      <c r="M62" s="11">
        <f t="shared" ref="M62:M64" si="56">SUM(L62*17697)</f>
        <v>48666.75</v>
      </c>
      <c r="N62" s="8">
        <v>0.5</v>
      </c>
      <c r="O62" s="11">
        <f>SUM(M62*1)</f>
        <v>48666.75</v>
      </c>
      <c r="P62" s="11">
        <f t="shared" ref="P62:P64" si="57">SUM(N62*O62)</f>
        <v>24333.375</v>
      </c>
      <c r="Q62" s="8">
        <v>0</v>
      </c>
      <c r="R62" s="8"/>
      <c r="S62" s="8"/>
      <c r="T62" s="8"/>
      <c r="U62" s="11">
        <f t="shared" si="4"/>
        <v>24333.375</v>
      </c>
    </row>
    <row r="63" spans="2:21" ht="51" customHeight="1">
      <c r="B63" s="8">
        <v>22</v>
      </c>
      <c r="C63" s="8" t="s">
        <v>238</v>
      </c>
      <c r="D63" s="8" t="s">
        <v>239</v>
      </c>
      <c r="E63" s="8" t="s">
        <v>19</v>
      </c>
      <c r="F63" s="25" t="s">
        <v>240</v>
      </c>
      <c r="G63" s="8" t="s">
        <v>179</v>
      </c>
      <c r="H63" s="8"/>
      <c r="I63" s="8" t="s">
        <v>97</v>
      </c>
      <c r="J63" s="8"/>
      <c r="K63" s="8"/>
      <c r="L63" s="8">
        <v>2.54</v>
      </c>
      <c r="M63" s="11">
        <f t="shared" si="53"/>
        <v>44950.38</v>
      </c>
      <c r="N63" s="8">
        <v>0.5</v>
      </c>
      <c r="O63" s="11">
        <f>SUM(M63*1)</f>
        <v>44950.38</v>
      </c>
      <c r="P63" s="11">
        <f t="shared" ref="P63" si="58">SUM(N63*O63)</f>
        <v>22475.19</v>
      </c>
      <c r="Q63" s="11">
        <f t="shared" ref="Q63" si="59">SUM(P63*10%)</f>
        <v>2247.5189999999998</v>
      </c>
      <c r="R63" s="8"/>
      <c r="S63" s="8"/>
      <c r="T63" s="8"/>
      <c r="U63" s="11">
        <f t="shared" si="4"/>
        <v>24722.708999999999</v>
      </c>
    </row>
    <row r="64" spans="2:21" ht="32.25" customHeight="1" thickBot="1">
      <c r="B64" s="8">
        <v>23</v>
      </c>
      <c r="C64" s="8" t="s">
        <v>111</v>
      </c>
      <c r="D64" s="8" t="s">
        <v>196</v>
      </c>
      <c r="E64" s="8" t="s">
        <v>49</v>
      </c>
      <c r="F64" s="25"/>
      <c r="G64" s="8" t="s">
        <v>259</v>
      </c>
      <c r="H64" s="8"/>
      <c r="I64" s="8" t="s">
        <v>97</v>
      </c>
      <c r="J64" s="8"/>
      <c r="K64" s="8"/>
      <c r="L64" s="8">
        <v>2.4500000000000002</v>
      </c>
      <c r="M64" s="11">
        <f t="shared" si="56"/>
        <v>43357.65</v>
      </c>
      <c r="N64" s="8">
        <v>1</v>
      </c>
      <c r="O64" s="11">
        <f>SUM(M64*1)</f>
        <v>43357.65</v>
      </c>
      <c r="P64" s="11">
        <f t="shared" si="57"/>
        <v>43357.65</v>
      </c>
      <c r="Q64" s="11">
        <f t="shared" si="55"/>
        <v>4335.7650000000003</v>
      </c>
      <c r="R64" s="8"/>
      <c r="S64" s="8"/>
      <c r="T64" s="13"/>
      <c r="U64" s="11">
        <f t="shared" si="4"/>
        <v>47693.415000000001</v>
      </c>
    </row>
    <row r="65" spans="2:21" ht="32.25" hidden="1" customHeight="1">
      <c r="B65" s="8"/>
      <c r="C65" s="8"/>
      <c r="D65" s="8"/>
      <c r="E65" s="8"/>
      <c r="F65" s="28"/>
      <c r="G65" s="8"/>
      <c r="H65" s="8"/>
      <c r="I65" s="8"/>
      <c r="J65" s="8"/>
      <c r="K65" s="8"/>
      <c r="L65" s="8"/>
      <c r="M65" s="11"/>
      <c r="N65" s="8"/>
      <c r="O65" s="11"/>
      <c r="P65" s="11"/>
      <c r="Q65" s="8"/>
      <c r="R65" s="8"/>
      <c r="S65" s="8"/>
      <c r="T65" s="8"/>
      <c r="U65" s="11"/>
    </row>
    <row r="66" spans="2:21" ht="42.6" customHeight="1" thickBot="1">
      <c r="B66" s="8"/>
      <c r="C66" s="8"/>
      <c r="D66" s="13" t="s">
        <v>275</v>
      </c>
      <c r="E66" s="8"/>
      <c r="F66" s="25"/>
      <c r="G66" s="8"/>
      <c r="H66" s="8"/>
      <c r="I66" s="8"/>
      <c r="J66" s="8"/>
      <c r="K66" s="8"/>
      <c r="L66" s="8"/>
      <c r="M66" s="14">
        <f>SUM(M61:M65)</f>
        <v>185641.53</v>
      </c>
      <c r="N66" s="58">
        <f>SUM(N61:N65)</f>
        <v>3</v>
      </c>
      <c r="O66" s="14">
        <f>SUM(O61:O65)</f>
        <v>185641.53</v>
      </c>
      <c r="P66" s="14">
        <f>SUM(P61:P65)</f>
        <v>138832.965</v>
      </c>
      <c r="Q66" s="14">
        <f>SUM(Q61:Q65)</f>
        <v>11449.958999999999</v>
      </c>
      <c r="R66" s="8"/>
      <c r="S66" s="8"/>
      <c r="T66" s="8"/>
      <c r="U66" s="14">
        <f t="shared" si="4"/>
        <v>150282.924</v>
      </c>
    </row>
    <row r="67" spans="2:21" ht="15.6" hidden="1">
      <c r="B67" s="8"/>
      <c r="C67" s="8"/>
      <c r="D67" s="8"/>
      <c r="E67" s="8"/>
      <c r="F67" s="25"/>
      <c r="G67" s="8"/>
      <c r="H67" s="8"/>
      <c r="I67" s="8"/>
      <c r="J67" s="8"/>
      <c r="K67" s="8"/>
      <c r="L67" s="8"/>
      <c r="M67" s="11"/>
      <c r="N67" s="8"/>
      <c r="O67" s="11"/>
      <c r="P67" s="11"/>
      <c r="Q67" s="11"/>
      <c r="R67" s="8"/>
      <c r="S67" s="8"/>
      <c r="T67" s="8"/>
      <c r="U67" s="11">
        <f t="shared" si="4"/>
        <v>0</v>
      </c>
    </row>
    <row r="68" spans="2:21" ht="15.6" hidden="1">
      <c r="B68" s="8"/>
      <c r="C68" s="8"/>
      <c r="D68" s="8"/>
      <c r="E68" s="8"/>
      <c r="F68" s="25"/>
      <c r="G68" s="8"/>
      <c r="H68" s="8"/>
      <c r="I68" s="8"/>
      <c r="J68" s="8"/>
      <c r="K68" s="8"/>
      <c r="L68" s="8"/>
      <c r="M68" s="11"/>
      <c r="N68" s="8"/>
      <c r="O68" s="11"/>
      <c r="P68" s="11"/>
      <c r="Q68" s="13"/>
      <c r="R68" s="8"/>
      <c r="S68" s="8"/>
      <c r="T68" s="8"/>
      <c r="U68" s="11">
        <f t="shared" si="4"/>
        <v>0</v>
      </c>
    </row>
    <row r="69" spans="2:21" ht="15.6" hidden="1">
      <c r="B69" s="8"/>
      <c r="C69" s="8"/>
      <c r="D69" s="8"/>
      <c r="E69" s="8"/>
      <c r="F69" s="25"/>
      <c r="G69" s="8"/>
      <c r="H69" s="8"/>
      <c r="I69" s="8"/>
      <c r="J69" s="8"/>
      <c r="K69" s="8"/>
      <c r="L69" s="8"/>
      <c r="M69" s="11"/>
      <c r="N69" s="8"/>
      <c r="O69" s="11"/>
      <c r="P69" s="11"/>
      <c r="Q69" s="11"/>
      <c r="R69" s="8"/>
      <c r="S69" s="8"/>
      <c r="T69" s="8"/>
      <c r="U69" s="11">
        <f t="shared" si="4"/>
        <v>0</v>
      </c>
    </row>
    <row r="70" spans="2:21" ht="15.6" hidden="1">
      <c r="B70" s="8"/>
      <c r="C70" s="8"/>
      <c r="D70" s="8"/>
      <c r="E70" s="8"/>
      <c r="F70" s="25"/>
      <c r="G70" s="8"/>
      <c r="H70" s="8"/>
      <c r="I70" s="8"/>
      <c r="J70" s="8"/>
      <c r="K70" s="8"/>
      <c r="L70" s="8"/>
      <c r="M70" s="11"/>
      <c r="N70" s="8"/>
      <c r="O70" s="11"/>
      <c r="P70" s="11"/>
      <c r="Q70" s="11"/>
      <c r="R70" s="8"/>
      <c r="S70" s="8"/>
      <c r="T70" s="8"/>
      <c r="U70" s="11"/>
    </row>
    <row r="71" spans="2:21" ht="15.6" hidden="1">
      <c r="B71" s="43"/>
      <c r="C71" s="43"/>
      <c r="D71" s="43"/>
      <c r="E71" s="43"/>
      <c r="F71" s="44"/>
      <c r="G71" s="43"/>
      <c r="H71" s="43"/>
      <c r="I71" s="43"/>
      <c r="J71" s="43"/>
      <c r="K71" s="43"/>
      <c r="L71" s="43"/>
      <c r="M71" s="45"/>
      <c r="N71" s="43"/>
      <c r="O71" s="45"/>
      <c r="P71" s="45"/>
      <c r="Q71" s="45"/>
      <c r="R71" s="43"/>
      <c r="S71" s="43"/>
      <c r="T71" s="43"/>
      <c r="U71" s="45"/>
    </row>
    <row r="72" spans="2:21" ht="31.8" thickBot="1">
      <c r="B72" s="49"/>
      <c r="C72" s="63"/>
      <c r="D72" s="56" t="s">
        <v>172</v>
      </c>
      <c r="E72" s="50"/>
      <c r="F72" s="52"/>
      <c r="G72" s="50"/>
      <c r="H72" s="50"/>
      <c r="I72" s="50"/>
      <c r="J72" s="50"/>
      <c r="K72" s="50"/>
      <c r="L72" s="50"/>
      <c r="M72" s="58">
        <f>SUM(M46+M58+M66)</f>
        <v>2196728.61</v>
      </c>
      <c r="N72" s="58">
        <f>SUM(N46+N58+N66)</f>
        <v>26</v>
      </c>
      <c r="O72" s="58">
        <f>SUM(O46+O58+O66)</f>
        <v>2196728.61</v>
      </c>
      <c r="P72" s="58">
        <f>SUM(P46+P58+P66)</f>
        <v>1735367.8200000003</v>
      </c>
      <c r="Q72" s="58">
        <f>SUM(Q46+Q58+Q66)</f>
        <v>143912.00399999999</v>
      </c>
      <c r="R72" s="50"/>
      <c r="S72" s="58">
        <f>SUM(S46+S58+S66)</f>
        <v>5309</v>
      </c>
      <c r="T72" s="50"/>
      <c r="U72" s="58">
        <f>SUM(U46+U58+U66)</f>
        <v>1884588.8240000005</v>
      </c>
    </row>
    <row r="73" spans="2:21" ht="23.4" customHeight="1">
      <c r="B73" s="46">
        <v>24</v>
      </c>
      <c r="C73" s="46" t="s">
        <v>210</v>
      </c>
      <c r="D73" s="46" t="s">
        <v>56</v>
      </c>
      <c r="E73" s="46"/>
      <c r="F73" s="47"/>
      <c r="G73" s="46"/>
      <c r="H73" s="46"/>
      <c r="I73" s="46"/>
      <c r="J73" s="46"/>
      <c r="K73" s="46">
        <v>5</v>
      </c>
      <c r="L73" s="46">
        <v>2.54</v>
      </c>
      <c r="M73" s="48">
        <f t="shared" ref="M73" si="60">SUM(L73*17697)</f>
        <v>44950.38</v>
      </c>
      <c r="N73" s="46">
        <v>1</v>
      </c>
      <c r="O73" s="48">
        <f t="shared" ref="O73" si="61">SUM(M73*N73*1)</f>
        <v>44950.38</v>
      </c>
      <c r="P73" s="48">
        <f t="shared" ref="P73" si="62">SUM(N73*O73)</f>
        <v>44950.38</v>
      </c>
      <c r="Q73" s="48">
        <f t="shared" ref="Q73" si="63">SUM(P73*10%)</f>
        <v>4495.0379999999996</v>
      </c>
      <c r="R73" s="46"/>
      <c r="S73" s="46"/>
      <c r="T73" s="46"/>
      <c r="U73" s="48">
        <f t="shared" ref="U73" si="64">SUM(P73+Q73+R73+T73)</f>
        <v>49445.417999999998</v>
      </c>
    </row>
    <row r="74" spans="2:21" ht="31.2">
      <c r="B74" s="8">
        <v>25</v>
      </c>
      <c r="C74" s="8" t="s">
        <v>77</v>
      </c>
      <c r="D74" s="8" t="s">
        <v>132</v>
      </c>
      <c r="E74" s="8"/>
      <c r="F74" s="25"/>
      <c r="G74" s="8"/>
      <c r="H74" s="8"/>
      <c r="I74" s="8"/>
      <c r="J74" s="8"/>
      <c r="K74" s="8">
        <v>4</v>
      </c>
      <c r="L74" s="8">
        <v>2.5099999999999998</v>
      </c>
      <c r="M74" s="11">
        <f t="shared" ref="M74" si="65">SUM(L74*17697)</f>
        <v>44419.469999999994</v>
      </c>
      <c r="N74" s="8">
        <v>1</v>
      </c>
      <c r="O74" s="11">
        <f t="shared" ref="O74:O75" si="66">SUM(M74*N74*1)</f>
        <v>44419.469999999994</v>
      </c>
      <c r="P74" s="11">
        <f t="shared" ref="P74" si="67">SUM(N74*O74)</f>
        <v>44419.469999999994</v>
      </c>
      <c r="Q74" s="11">
        <f t="shared" ref="Q74:Q75" si="68">SUM(P74*10%)</f>
        <v>4441.9469999999992</v>
      </c>
      <c r="R74" s="8"/>
      <c r="S74" s="8"/>
      <c r="T74" s="8"/>
      <c r="U74" s="11">
        <f t="shared" ref="U74:U75" si="69">SUM(P74+Q74+R74+T74)</f>
        <v>48861.416999999994</v>
      </c>
    </row>
    <row r="75" spans="2:21" ht="43.8" customHeight="1">
      <c r="B75" s="8">
        <v>26</v>
      </c>
      <c r="C75" s="8" t="s">
        <v>209</v>
      </c>
      <c r="D75" s="8" t="s">
        <v>32</v>
      </c>
      <c r="E75" s="8"/>
      <c r="F75" s="25"/>
      <c r="G75" s="8"/>
      <c r="H75" s="8"/>
      <c r="I75" s="8"/>
      <c r="J75" s="8"/>
      <c r="K75" s="8">
        <v>4</v>
      </c>
      <c r="L75" s="8">
        <v>2.5099999999999998</v>
      </c>
      <c r="M75" s="11">
        <f>SUM(L75*17697)</f>
        <v>44419.469999999994</v>
      </c>
      <c r="N75" s="8">
        <v>1</v>
      </c>
      <c r="O75" s="11">
        <f t="shared" si="66"/>
        <v>44419.469999999994</v>
      </c>
      <c r="P75" s="11">
        <f t="shared" ref="P75" si="70">SUM(N75*O75)</f>
        <v>44419.469999999994</v>
      </c>
      <c r="Q75" s="11">
        <f t="shared" si="68"/>
        <v>4441.9469999999992</v>
      </c>
      <c r="R75" s="8"/>
      <c r="S75" s="8"/>
      <c r="T75" s="8"/>
      <c r="U75" s="11">
        <f t="shared" si="69"/>
        <v>48861.416999999994</v>
      </c>
    </row>
    <row r="76" spans="2:21" ht="15.6" hidden="1">
      <c r="B76" s="8">
        <v>30</v>
      </c>
      <c r="C76" s="8" t="s">
        <v>111</v>
      </c>
      <c r="D76" s="8"/>
      <c r="E76" s="8"/>
      <c r="F76" s="25"/>
      <c r="G76" s="8"/>
      <c r="H76" s="8"/>
      <c r="I76" s="8"/>
      <c r="J76" s="8"/>
      <c r="K76" s="8"/>
      <c r="L76" s="8"/>
      <c r="M76" s="11"/>
      <c r="N76" s="8"/>
      <c r="O76" s="11"/>
      <c r="P76" s="11"/>
      <c r="Q76" s="11"/>
      <c r="R76" s="8"/>
      <c r="S76" s="8"/>
      <c r="T76" s="8"/>
      <c r="U76" s="11"/>
    </row>
    <row r="77" spans="2:21" ht="25.8" customHeight="1">
      <c r="B77" s="8"/>
      <c r="C77" s="8" t="s">
        <v>209</v>
      </c>
      <c r="D77" s="8" t="s">
        <v>133</v>
      </c>
      <c r="E77" s="8"/>
      <c r="F77" s="25"/>
      <c r="G77" s="8"/>
      <c r="H77" s="8"/>
      <c r="I77" s="8"/>
      <c r="J77" s="8"/>
      <c r="K77" s="8">
        <v>3</v>
      </c>
      <c r="L77" s="8">
        <v>2.4700000000000002</v>
      </c>
      <c r="M77" s="11">
        <f t="shared" ref="M77" si="71">SUM(L77*17697)</f>
        <v>43711.590000000004</v>
      </c>
      <c r="N77" s="8">
        <v>0.5</v>
      </c>
      <c r="O77" s="11">
        <f>SUM(M77*1)</f>
        <v>43711.590000000004</v>
      </c>
      <c r="P77" s="11">
        <f t="shared" ref="P77" si="72">SUM(N77*O77)</f>
        <v>21855.795000000002</v>
      </c>
      <c r="Q77" s="11">
        <v>0</v>
      </c>
      <c r="R77" s="8"/>
      <c r="S77" s="8"/>
      <c r="T77" s="8"/>
      <c r="U77" s="11">
        <f t="shared" si="4"/>
        <v>21855.795000000002</v>
      </c>
    </row>
    <row r="78" spans="2:21" ht="33.6" customHeight="1">
      <c r="B78" s="8">
        <v>27</v>
      </c>
      <c r="C78" s="8" t="s">
        <v>212</v>
      </c>
      <c r="D78" s="8" t="s">
        <v>120</v>
      </c>
      <c r="E78" s="8"/>
      <c r="F78" s="25"/>
      <c r="G78" s="8"/>
      <c r="H78" s="8"/>
      <c r="I78" s="8"/>
      <c r="J78" s="8"/>
      <c r="K78" s="8">
        <v>3</v>
      </c>
      <c r="L78" s="8">
        <v>2.4700000000000002</v>
      </c>
      <c r="M78" s="11">
        <f t="shared" ref="M78" si="73">SUM(L78*17697)</f>
        <v>43711.590000000004</v>
      </c>
      <c r="N78" s="8">
        <v>1</v>
      </c>
      <c r="O78" s="11">
        <f>SUM(M78*1)</f>
        <v>43711.590000000004</v>
      </c>
      <c r="P78" s="11">
        <f t="shared" ref="P78:P100" si="74">SUM(N78*O78)</f>
        <v>43711.590000000004</v>
      </c>
      <c r="Q78" s="11">
        <f t="shared" ref="Q78:Q100" si="75">SUM(P78*10%)</f>
        <v>4371.1590000000006</v>
      </c>
      <c r="R78" s="8"/>
      <c r="S78" s="8"/>
      <c r="T78" s="8"/>
      <c r="U78" s="11">
        <f t="shared" si="4"/>
        <v>48082.749000000003</v>
      </c>
    </row>
    <row r="79" spans="2:21" ht="18.600000000000001" customHeight="1">
      <c r="B79" s="8"/>
      <c r="C79" s="8" t="s">
        <v>212</v>
      </c>
      <c r="D79" s="8" t="s">
        <v>34</v>
      </c>
      <c r="E79" s="8"/>
      <c r="F79" s="25"/>
      <c r="G79" s="8"/>
      <c r="H79" s="8"/>
      <c r="I79" s="8"/>
      <c r="J79" s="8"/>
      <c r="K79" s="8">
        <v>1</v>
      </c>
      <c r="L79" s="8">
        <v>2.41</v>
      </c>
      <c r="M79" s="11">
        <f t="shared" ref="M79" si="76">SUM(L79*17697)</f>
        <v>42649.770000000004</v>
      </c>
      <c r="N79" s="8">
        <v>0.5</v>
      </c>
      <c r="O79" s="11">
        <f>SUM(M79*1)</f>
        <v>42649.770000000004</v>
      </c>
      <c r="P79" s="11">
        <f t="shared" ref="P79" si="77">SUM(N79*O79)</f>
        <v>21324.885000000002</v>
      </c>
      <c r="Q79" s="11">
        <v>0</v>
      </c>
      <c r="R79" s="8"/>
      <c r="S79" s="8"/>
      <c r="T79" s="8"/>
      <c r="U79" s="11">
        <f t="shared" ref="U79" si="78">SUM(P79+Q79+R79+T79)</f>
        <v>21324.885000000002</v>
      </c>
    </row>
    <row r="80" spans="2:21" ht="25.2" customHeight="1">
      <c r="B80" s="8">
        <v>28</v>
      </c>
      <c r="C80" s="8" t="s">
        <v>108</v>
      </c>
      <c r="D80" s="8" t="s">
        <v>133</v>
      </c>
      <c r="E80" s="8"/>
      <c r="F80" s="25"/>
      <c r="G80" s="8"/>
      <c r="H80" s="8"/>
      <c r="I80" s="8"/>
      <c r="J80" s="8"/>
      <c r="K80" s="8">
        <v>3</v>
      </c>
      <c r="L80" s="8">
        <v>2.4700000000000002</v>
      </c>
      <c r="M80" s="11">
        <f t="shared" si="49"/>
        <v>43711.590000000004</v>
      </c>
      <c r="N80" s="8">
        <v>1</v>
      </c>
      <c r="O80" s="11">
        <f t="shared" si="54"/>
        <v>43711.590000000004</v>
      </c>
      <c r="P80" s="11">
        <f t="shared" si="74"/>
        <v>43711.590000000004</v>
      </c>
      <c r="Q80" s="11">
        <f t="shared" si="75"/>
        <v>4371.1590000000006</v>
      </c>
      <c r="R80" s="8"/>
      <c r="S80" s="8"/>
      <c r="T80" s="8"/>
      <c r="U80" s="11">
        <f t="shared" si="4"/>
        <v>48082.749000000003</v>
      </c>
    </row>
    <row r="81" spans="2:21" ht="21" customHeight="1">
      <c r="B81" s="8"/>
      <c r="C81" s="8" t="s">
        <v>108</v>
      </c>
      <c r="D81" s="8" t="s">
        <v>34</v>
      </c>
      <c r="E81" s="8"/>
      <c r="F81" s="25"/>
      <c r="G81" s="8"/>
      <c r="H81" s="8"/>
      <c r="I81" s="8"/>
      <c r="J81" s="8"/>
      <c r="K81" s="8">
        <v>1</v>
      </c>
      <c r="L81" s="8">
        <v>2.41</v>
      </c>
      <c r="M81" s="11">
        <f t="shared" si="49"/>
        <v>42649.770000000004</v>
      </c>
      <c r="N81" s="8">
        <v>0.5</v>
      </c>
      <c r="O81" s="11">
        <f>SUM(M81*1)</f>
        <v>42649.770000000004</v>
      </c>
      <c r="P81" s="11">
        <f t="shared" si="74"/>
        <v>21324.885000000002</v>
      </c>
      <c r="Q81" s="11">
        <v>0</v>
      </c>
      <c r="R81" s="8"/>
      <c r="S81" s="8"/>
      <c r="T81" s="8"/>
      <c r="U81" s="11">
        <f t="shared" si="4"/>
        <v>21324.885000000002</v>
      </c>
    </row>
    <row r="82" spans="2:21" ht="27.6" customHeight="1">
      <c r="B82" s="8">
        <v>29</v>
      </c>
      <c r="C82" s="8" t="s">
        <v>255</v>
      </c>
      <c r="D82" s="8" t="s">
        <v>134</v>
      </c>
      <c r="E82" s="13"/>
      <c r="F82" s="28"/>
      <c r="G82" s="13"/>
      <c r="H82" s="13"/>
      <c r="I82" s="13"/>
      <c r="J82" s="13"/>
      <c r="K82" s="8">
        <v>3</v>
      </c>
      <c r="L82" s="8">
        <v>2.4700000000000002</v>
      </c>
      <c r="M82" s="11">
        <f t="shared" si="49"/>
        <v>43711.590000000004</v>
      </c>
      <c r="N82" s="8">
        <v>1</v>
      </c>
      <c r="O82" s="11">
        <f>SUM(M82*1)</f>
        <v>43711.590000000004</v>
      </c>
      <c r="P82" s="11">
        <f t="shared" si="74"/>
        <v>43711.590000000004</v>
      </c>
      <c r="Q82" s="11">
        <f t="shared" si="75"/>
        <v>4371.1590000000006</v>
      </c>
      <c r="R82" s="8"/>
      <c r="S82" s="8"/>
      <c r="T82" s="8"/>
      <c r="U82" s="11">
        <f t="shared" si="4"/>
        <v>48082.749000000003</v>
      </c>
    </row>
    <row r="83" spans="2:21" ht="27" customHeight="1">
      <c r="B83" s="8"/>
      <c r="C83" s="8" t="s">
        <v>255</v>
      </c>
      <c r="D83" s="8" t="s">
        <v>134</v>
      </c>
      <c r="E83" s="13"/>
      <c r="F83" s="28"/>
      <c r="G83" s="13"/>
      <c r="H83" s="13"/>
      <c r="I83" s="13"/>
      <c r="J83" s="13"/>
      <c r="K83" s="8">
        <v>3</v>
      </c>
      <c r="L83" s="8">
        <v>2.4700000000000002</v>
      </c>
      <c r="M83" s="11">
        <f t="shared" si="49"/>
        <v>43711.590000000004</v>
      </c>
      <c r="N83" s="8">
        <v>0.5</v>
      </c>
      <c r="O83" s="11">
        <f>SUM(M83*1)</f>
        <v>43711.590000000004</v>
      </c>
      <c r="P83" s="11">
        <f t="shared" si="74"/>
        <v>21855.795000000002</v>
      </c>
      <c r="Q83" s="11">
        <v>0</v>
      </c>
      <c r="R83" s="8"/>
      <c r="S83" s="13"/>
      <c r="T83" s="13"/>
      <c r="U83" s="11">
        <f t="shared" si="4"/>
        <v>21855.795000000002</v>
      </c>
    </row>
    <row r="84" spans="2:21" ht="15.6" hidden="1">
      <c r="B84" s="8"/>
      <c r="C84" s="8" t="s">
        <v>111</v>
      </c>
      <c r="D84" s="8"/>
      <c r="E84" s="8"/>
      <c r="F84" s="25"/>
      <c r="G84" s="8"/>
      <c r="H84" s="8"/>
      <c r="I84" s="8"/>
      <c r="J84" s="8"/>
      <c r="K84" s="8"/>
      <c r="L84" s="8"/>
      <c r="M84" s="11"/>
      <c r="N84" s="8"/>
      <c r="O84" s="11"/>
      <c r="P84" s="11"/>
      <c r="Q84" s="11"/>
      <c r="R84" s="18"/>
      <c r="S84" s="18"/>
      <c r="T84" s="8"/>
      <c r="U84" s="11"/>
    </row>
    <row r="85" spans="2:21" ht="31.2">
      <c r="B85" s="8">
        <v>30</v>
      </c>
      <c r="C85" s="8" t="s">
        <v>84</v>
      </c>
      <c r="D85" s="7" t="s">
        <v>211</v>
      </c>
      <c r="E85" s="8"/>
      <c r="F85" s="25"/>
      <c r="G85" s="8"/>
      <c r="H85" s="8"/>
      <c r="I85" s="8"/>
      <c r="J85" s="8"/>
      <c r="K85" s="8">
        <v>2</v>
      </c>
      <c r="L85" s="8">
        <v>2.44</v>
      </c>
      <c r="M85" s="11">
        <f t="shared" si="49"/>
        <v>43180.68</v>
      </c>
      <c r="N85" s="8">
        <v>1</v>
      </c>
      <c r="O85" s="11">
        <f>SUM(M85*1)</f>
        <v>43180.68</v>
      </c>
      <c r="P85" s="11">
        <f t="shared" ref="P85:P90" si="79">SUM(N85*O85)</f>
        <v>43180.68</v>
      </c>
      <c r="Q85" s="11">
        <f t="shared" si="75"/>
        <v>4318.0680000000002</v>
      </c>
      <c r="R85" s="11">
        <f>SUM(17697*30)/100</f>
        <v>5309.1</v>
      </c>
      <c r="S85" s="18"/>
      <c r="T85" s="8"/>
      <c r="U85" s="11">
        <f t="shared" si="4"/>
        <v>52807.847999999998</v>
      </c>
    </row>
    <row r="86" spans="2:21" ht="31.2">
      <c r="B86" s="8"/>
      <c r="C86" s="8" t="s">
        <v>84</v>
      </c>
      <c r="D86" s="7" t="s">
        <v>211</v>
      </c>
      <c r="E86" s="8"/>
      <c r="F86" s="25"/>
      <c r="G86" s="8"/>
      <c r="H86" s="8"/>
      <c r="I86" s="8"/>
      <c r="J86" s="8"/>
      <c r="K86" s="8">
        <v>2</v>
      </c>
      <c r="L86" s="8">
        <v>2.44</v>
      </c>
      <c r="M86" s="11">
        <f t="shared" si="49"/>
        <v>43180.68</v>
      </c>
      <c r="N86" s="8">
        <v>0.25</v>
      </c>
      <c r="O86" s="11">
        <f t="shared" ref="O86:O90" si="80">SUM(M86*1)</f>
        <v>43180.68</v>
      </c>
      <c r="P86" s="11">
        <f t="shared" si="74"/>
        <v>10795.17</v>
      </c>
      <c r="Q86" s="11">
        <f t="shared" si="75"/>
        <v>1079.5170000000001</v>
      </c>
      <c r="R86" s="11">
        <f>SUM(17697*30)/100/4</f>
        <v>1327.2750000000001</v>
      </c>
      <c r="S86" s="8"/>
      <c r="T86" s="8"/>
      <c r="U86" s="11">
        <f t="shared" si="4"/>
        <v>13201.962</v>
      </c>
    </row>
    <row r="87" spans="2:21" ht="36.6" customHeight="1">
      <c r="B87" s="8">
        <v>31</v>
      </c>
      <c r="C87" s="8" t="s">
        <v>57</v>
      </c>
      <c r="D87" s="7" t="s">
        <v>211</v>
      </c>
      <c r="E87" s="8"/>
      <c r="F87" s="25"/>
      <c r="G87" s="8"/>
      <c r="H87" s="8"/>
      <c r="I87" s="8"/>
      <c r="J87" s="8"/>
      <c r="K87" s="8">
        <v>2</v>
      </c>
      <c r="L87" s="8">
        <v>2.44</v>
      </c>
      <c r="M87" s="11">
        <f t="shared" si="49"/>
        <v>43180.68</v>
      </c>
      <c r="N87" s="8">
        <v>1</v>
      </c>
      <c r="O87" s="11">
        <f t="shared" si="80"/>
        <v>43180.68</v>
      </c>
      <c r="P87" s="11">
        <f t="shared" si="79"/>
        <v>43180.68</v>
      </c>
      <c r="Q87" s="11">
        <f t="shared" si="75"/>
        <v>4318.0680000000002</v>
      </c>
      <c r="R87" s="11">
        <f>SUM(17697*30)/100</f>
        <v>5309.1</v>
      </c>
      <c r="S87" s="8"/>
      <c r="T87" s="8"/>
      <c r="U87" s="11">
        <f t="shared" si="4"/>
        <v>52807.847999999998</v>
      </c>
    </row>
    <row r="88" spans="2:21" ht="37.200000000000003" customHeight="1">
      <c r="B88" s="8"/>
      <c r="C88" s="8" t="s">
        <v>57</v>
      </c>
      <c r="D88" s="42" t="s">
        <v>211</v>
      </c>
      <c r="E88" s="8"/>
      <c r="F88" s="25"/>
      <c r="G88" s="8"/>
      <c r="H88" s="8"/>
      <c r="I88" s="8"/>
      <c r="J88" s="8"/>
      <c r="K88" s="8">
        <v>2</v>
      </c>
      <c r="L88" s="8">
        <v>2.44</v>
      </c>
      <c r="M88" s="11">
        <f t="shared" si="49"/>
        <v>43180.68</v>
      </c>
      <c r="N88" s="8">
        <v>0.25</v>
      </c>
      <c r="O88" s="11">
        <f t="shared" si="80"/>
        <v>43180.68</v>
      </c>
      <c r="P88" s="11">
        <f t="shared" si="79"/>
        <v>10795.17</v>
      </c>
      <c r="Q88" s="11">
        <f t="shared" si="75"/>
        <v>1079.5170000000001</v>
      </c>
      <c r="R88" s="11">
        <f>SUM(17697*30)/100/4</f>
        <v>1327.2750000000001</v>
      </c>
      <c r="S88" s="8"/>
      <c r="T88" s="8"/>
      <c r="U88" s="11">
        <f t="shared" si="4"/>
        <v>13201.962</v>
      </c>
    </row>
    <row r="89" spans="2:21" ht="31.2">
      <c r="B89" s="8">
        <v>32</v>
      </c>
      <c r="C89" s="8" t="s">
        <v>83</v>
      </c>
      <c r="D89" s="7" t="s">
        <v>211</v>
      </c>
      <c r="E89" s="8"/>
      <c r="F89" s="25"/>
      <c r="G89" s="8"/>
      <c r="H89" s="8"/>
      <c r="I89" s="8"/>
      <c r="J89" s="8"/>
      <c r="K89" s="8">
        <v>2</v>
      </c>
      <c r="L89" s="8">
        <v>2.44</v>
      </c>
      <c r="M89" s="11">
        <f t="shared" si="49"/>
        <v>43180.68</v>
      </c>
      <c r="N89" s="8">
        <v>1</v>
      </c>
      <c r="O89" s="11">
        <f t="shared" si="80"/>
        <v>43180.68</v>
      </c>
      <c r="P89" s="11">
        <f t="shared" si="79"/>
        <v>43180.68</v>
      </c>
      <c r="Q89" s="11">
        <f t="shared" si="75"/>
        <v>4318.0680000000002</v>
      </c>
      <c r="R89" s="11">
        <f>SUM(17697*30)/100</f>
        <v>5309.1</v>
      </c>
      <c r="S89" s="8"/>
      <c r="T89" s="8"/>
      <c r="U89" s="11">
        <f t="shared" si="4"/>
        <v>52807.847999999998</v>
      </c>
    </row>
    <row r="90" spans="2:21" ht="31.2">
      <c r="B90" s="8"/>
      <c r="C90" s="8" t="s">
        <v>83</v>
      </c>
      <c r="D90" s="7" t="s">
        <v>211</v>
      </c>
      <c r="E90" s="8"/>
      <c r="F90" s="25"/>
      <c r="G90" s="8"/>
      <c r="H90" s="8"/>
      <c r="I90" s="8"/>
      <c r="J90" s="8"/>
      <c r="K90" s="8">
        <v>2</v>
      </c>
      <c r="L90" s="8">
        <v>2.44</v>
      </c>
      <c r="M90" s="11">
        <f t="shared" si="49"/>
        <v>43180.68</v>
      </c>
      <c r="N90" s="8">
        <v>0.25</v>
      </c>
      <c r="O90" s="11">
        <f t="shared" si="80"/>
        <v>43180.68</v>
      </c>
      <c r="P90" s="11">
        <f t="shared" si="79"/>
        <v>10795.17</v>
      </c>
      <c r="Q90" s="11">
        <f t="shared" si="75"/>
        <v>1079.5170000000001</v>
      </c>
      <c r="R90" s="11">
        <f>SUM(17697*30)/100/4</f>
        <v>1327.2750000000001</v>
      </c>
      <c r="S90" s="8"/>
      <c r="T90" s="8"/>
      <c r="U90" s="11">
        <f t="shared" si="4"/>
        <v>13201.962</v>
      </c>
    </row>
    <row r="91" spans="2:21" ht="31.2">
      <c r="B91" s="8">
        <v>33</v>
      </c>
      <c r="C91" s="8" t="s">
        <v>109</v>
      </c>
      <c r="D91" s="7" t="s">
        <v>211</v>
      </c>
      <c r="E91" s="8"/>
      <c r="F91" s="25"/>
      <c r="G91" s="8"/>
      <c r="H91" s="8"/>
      <c r="I91" s="8"/>
      <c r="J91" s="8"/>
      <c r="K91" s="8">
        <v>2</v>
      </c>
      <c r="L91" s="8">
        <v>2.44</v>
      </c>
      <c r="M91" s="11">
        <f t="shared" ref="M91:M92" si="81">SUM(L91*17697)</f>
        <v>43180.68</v>
      </c>
      <c r="N91" s="8">
        <v>1</v>
      </c>
      <c r="O91" s="11">
        <f t="shared" ref="O91:O92" si="82">SUM(M91*1)</f>
        <v>43180.68</v>
      </c>
      <c r="P91" s="11">
        <f t="shared" ref="P91:P92" si="83">SUM(N91*O91)</f>
        <v>43180.68</v>
      </c>
      <c r="Q91" s="11">
        <f t="shared" ref="Q91:Q92" si="84">SUM(P91*10%)</f>
        <v>4318.0680000000002</v>
      </c>
      <c r="R91" s="8">
        <v>5309</v>
      </c>
      <c r="S91" s="8"/>
      <c r="T91" s="8"/>
      <c r="U91" s="11">
        <f t="shared" ref="U91" si="85">SUM(P91+Q91+R91+T91)</f>
        <v>52807.748</v>
      </c>
    </row>
    <row r="92" spans="2:21" ht="31.2">
      <c r="B92" s="8"/>
      <c r="C92" s="8" t="s">
        <v>109</v>
      </c>
      <c r="D92" s="7" t="s">
        <v>211</v>
      </c>
      <c r="E92" s="8"/>
      <c r="F92" s="25"/>
      <c r="G92" s="8"/>
      <c r="H92" s="8"/>
      <c r="I92" s="8"/>
      <c r="J92" s="8"/>
      <c r="K92" s="8">
        <v>2</v>
      </c>
      <c r="L92" s="8">
        <v>2.44</v>
      </c>
      <c r="M92" s="11">
        <f t="shared" si="81"/>
        <v>43180.68</v>
      </c>
      <c r="N92" s="8">
        <v>0.25</v>
      </c>
      <c r="O92" s="11">
        <f t="shared" si="82"/>
        <v>43180.68</v>
      </c>
      <c r="P92" s="11">
        <f t="shared" si="83"/>
        <v>10795.17</v>
      </c>
      <c r="Q92" s="11">
        <f t="shared" si="84"/>
        <v>1079.5170000000001</v>
      </c>
      <c r="R92" s="11">
        <f>SUM(17697*30)/100/4</f>
        <v>1327.2750000000001</v>
      </c>
      <c r="S92" s="8"/>
      <c r="T92" s="8"/>
      <c r="U92" s="11">
        <f t="shared" si="4"/>
        <v>13201.962</v>
      </c>
    </row>
    <row r="93" spans="2:21" ht="21" customHeight="1">
      <c r="B93" s="8">
        <v>34</v>
      </c>
      <c r="C93" s="8" t="s">
        <v>59</v>
      </c>
      <c r="D93" s="8" t="s">
        <v>198</v>
      </c>
      <c r="E93" s="13"/>
      <c r="F93" s="25"/>
      <c r="G93" s="8"/>
      <c r="H93" s="8"/>
      <c r="I93" s="8"/>
      <c r="J93" s="8"/>
      <c r="K93" s="8">
        <v>2</v>
      </c>
      <c r="L93" s="8">
        <v>2.44</v>
      </c>
      <c r="M93" s="11">
        <f t="shared" ref="M93" si="86">SUM(L93*17697)</f>
        <v>43180.68</v>
      </c>
      <c r="N93" s="8">
        <v>0.5</v>
      </c>
      <c r="O93" s="11">
        <f t="shared" ref="O93" si="87">SUM(M93*1)</f>
        <v>43180.68</v>
      </c>
      <c r="P93" s="11">
        <f t="shared" ref="P93:P95" si="88">SUM(N93*O93)</f>
        <v>21590.34</v>
      </c>
      <c r="Q93" s="11">
        <v>0</v>
      </c>
      <c r="R93" s="8"/>
      <c r="S93" s="8"/>
      <c r="T93" s="8"/>
      <c r="U93" s="11">
        <f t="shared" ref="U93:U95" si="89">SUM(P93+Q93+R93+T93)</f>
        <v>21590.34</v>
      </c>
    </row>
    <row r="94" spans="2:21" ht="19.8" customHeight="1">
      <c r="B94" s="8"/>
      <c r="C94" s="8" t="s">
        <v>59</v>
      </c>
      <c r="D94" s="8" t="s">
        <v>150</v>
      </c>
      <c r="E94" s="8"/>
      <c r="F94" s="25"/>
      <c r="G94" s="8"/>
      <c r="H94" s="8"/>
      <c r="I94" s="8"/>
      <c r="J94" s="8"/>
      <c r="K94" s="8">
        <v>1</v>
      </c>
      <c r="L94" s="8">
        <v>2.41</v>
      </c>
      <c r="M94" s="11">
        <f t="shared" ref="M94:M95" si="90">SUM(L94*17697)</f>
        <v>42649.770000000004</v>
      </c>
      <c r="N94" s="8">
        <v>1</v>
      </c>
      <c r="O94" s="11">
        <f t="shared" ref="O94:O95" si="91">SUM(M94*N94*1)</f>
        <v>42649.770000000004</v>
      </c>
      <c r="P94" s="11">
        <f t="shared" si="88"/>
        <v>42649.770000000004</v>
      </c>
      <c r="Q94" s="11">
        <f t="shared" ref="Q94:Q95" si="92">SUM(P94*10%)</f>
        <v>4264.9770000000008</v>
      </c>
      <c r="R94" s="8"/>
      <c r="S94" s="8"/>
      <c r="T94" s="8"/>
      <c r="U94" s="11">
        <f t="shared" si="89"/>
        <v>46914.747000000003</v>
      </c>
    </row>
    <row r="95" spans="2:21" ht="19.2" customHeight="1">
      <c r="B95" s="8">
        <v>35</v>
      </c>
      <c r="C95" s="8" t="s">
        <v>213</v>
      </c>
      <c r="D95" s="8" t="s">
        <v>150</v>
      </c>
      <c r="E95" s="8"/>
      <c r="F95" s="25"/>
      <c r="G95" s="8"/>
      <c r="H95" s="8"/>
      <c r="I95" s="8"/>
      <c r="J95" s="8"/>
      <c r="K95" s="8">
        <v>1</v>
      </c>
      <c r="L95" s="8">
        <v>2.41</v>
      </c>
      <c r="M95" s="11">
        <f t="shared" si="90"/>
        <v>42649.770000000004</v>
      </c>
      <c r="N95" s="8">
        <v>1</v>
      </c>
      <c r="O95" s="11">
        <f t="shared" si="91"/>
        <v>42649.770000000004</v>
      </c>
      <c r="P95" s="11">
        <f t="shared" si="88"/>
        <v>42649.770000000004</v>
      </c>
      <c r="Q95" s="11">
        <f t="shared" si="92"/>
        <v>4264.9770000000008</v>
      </c>
      <c r="R95" s="8"/>
      <c r="S95" s="8"/>
      <c r="T95" s="8"/>
      <c r="U95" s="11">
        <f t="shared" si="89"/>
        <v>46914.747000000003</v>
      </c>
    </row>
    <row r="96" spans="2:21" ht="18.600000000000001" customHeight="1">
      <c r="B96" s="8">
        <v>36</v>
      </c>
      <c r="C96" s="8" t="s">
        <v>58</v>
      </c>
      <c r="D96" s="8" t="s">
        <v>35</v>
      </c>
      <c r="E96" s="8"/>
      <c r="F96" s="25"/>
      <c r="G96" s="8"/>
      <c r="H96" s="8"/>
      <c r="I96" s="8"/>
      <c r="J96" s="8"/>
      <c r="K96" s="8">
        <v>1</v>
      </c>
      <c r="L96" s="8">
        <v>2.41</v>
      </c>
      <c r="M96" s="11">
        <f t="shared" si="49"/>
        <v>42649.770000000004</v>
      </c>
      <c r="N96" s="8">
        <v>1</v>
      </c>
      <c r="O96" s="11">
        <f t="shared" si="54"/>
        <v>42649.770000000004</v>
      </c>
      <c r="P96" s="11">
        <f t="shared" si="74"/>
        <v>42649.770000000004</v>
      </c>
      <c r="Q96" s="11">
        <f t="shared" si="75"/>
        <v>4264.9770000000008</v>
      </c>
      <c r="R96" s="8"/>
      <c r="S96" s="8"/>
      <c r="T96" s="8"/>
      <c r="U96" s="11">
        <f t="shared" si="4"/>
        <v>46914.747000000003</v>
      </c>
    </row>
    <row r="97" spans="2:21" ht="27" customHeight="1">
      <c r="B97" s="8">
        <v>37</v>
      </c>
      <c r="C97" s="8" t="s">
        <v>36</v>
      </c>
      <c r="D97" s="8" t="s">
        <v>35</v>
      </c>
      <c r="E97" s="8"/>
      <c r="F97" s="25"/>
      <c r="G97" s="8"/>
      <c r="H97" s="8"/>
      <c r="I97" s="8"/>
      <c r="J97" s="8"/>
      <c r="K97" s="8">
        <v>1</v>
      </c>
      <c r="L97" s="8">
        <v>2.41</v>
      </c>
      <c r="M97" s="11">
        <f t="shared" si="49"/>
        <v>42649.770000000004</v>
      </c>
      <c r="N97" s="8">
        <v>1</v>
      </c>
      <c r="O97" s="11">
        <f t="shared" si="54"/>
        <v>42649.770000000004</v>
      </c>
      <c r="P97" s="11">
        <f t="shared" si="74"/>
        <v>42649.770000000004</v>
      </c>
      <c r="Q97" s="11">
        <f t="shared" si="75"/>
        <v>4264.9770000000008</v>
      </c>
      <c r="R97" s="8"/>
      <c r="S97" s="8"/>
      <c r="T97" s="8"/>
      <c r="U97" s="11">
        <f t="shared" si="4"/>
        <v>46914.747000000003</v>
      </c>
    </row>
    <row r="98" spans="2:21" ht="15.6">
      <c r="B98" s="8">
        <v>38</v>
      </c>
      <c r="C98" s="8" t="s">
        <v>71</v>
      </c>
      <c r="D98" s="8" t="s">
        <v>37</v>
      </c>
      <c r="E98" s="8"/>
      <c r="F98" s="25"/>
      <c r="G98" s="8"/>
      <c r="H98" s="8"/>
      <c r="I98" s="8"/>
      <c r="J98" s="8"/>
      <c r="K98" s="8">
        <v>1</v>
      </c>
      <c r="L98" s="8">
        <v>2.41</v>
      </c>
      <c r="M98" s="11">
        <f t="shared" si="49"/>
        <v>42649.770000000004</v>
      </c>
      <c r="N98" s="8">
        <v>1</v>
      </c>
      <c r="O98" s="11">
        <f t="shared" si="54"/>
        <v>42649.770000000004</v>
      </c>
      <c r="P98" s="11">
        <f t="shared" si="74"/>
        <v>42649.770000000004</v>
      </c>
      <c r="Q98" s="11">
        <f t="shared" si="75"/>
        <v>4264.9770000000008</v>
      </c>
      <c r="R98" s="8"/>
      <c r="S98" s="8"/>
      <c r="T98" s="8">
        <v>6782</v>
      </c>
      <c r="U98" s="11">
        <f t="shared" si="4"/>
        <v>53696.747000000003</v>
      </c>
    </row>
    <row r="99" spans="2:21" ht="15.6">
      <c r="B99" s="8">
        <v>39</v>
      </c>
      <c r="C99" s="8" t="s">
        <v>38</v>
      </c>
      <c r="D99" s="8" t="s">
        <v>37</v>
      </c>
      <c r="E99" s="8"/>
      <c r="F99" s="25"/>
      <c r="G99" s="8"/>
      <c r="H99" s="8"/>
      <c r="I99" s="8"/>
      <c r="J99" s="8"/>
      <c r="K99" s="8">
        <v>1</v>
      </c>
      <c r="L99" s="8">
        <v>2.41</v>
      </c>
      <c r="M99" s="11">
        <f t="shared" si="49"/>
        <v>42649.770000000004</v>
      </c>
      <c r="N99" s="8">
        <v>1</v>
      </c>
      <c r="O99" s="11">
        <f t="shared" si="54"/>
        <v>42649.770000000004</v>
      </c>
      <c r="P99" s="11">
        <f t="shared" si="74"/>
        <v>42649.770000000004</v>
      </c>
      <c r="Q99" s="11">
        <f t="shared" si="75"/>
        <v>4264.9770000000008</v>
      </c>
      <c r="R99" s="8"/>
      <c r="S99" s="8"/>
      <c r="T99" s="8">
        <v>6782</v>
      </c>
      <c r="U99" s="11">
        <f t="shared" si="4"/>
        <v>53696.747000000003</v>
      </c>
    </row>
    <row r="100" spans="2:21" ht="16.2" thickBot="1">
      <c r="B100" s="43">
        <v>40</v>
      </c>
      <c r="C100" s="43" t="s">
        <v>39</v>
      </c>
      <c r="D100" s="43" t="s">
        <v>37</v>
      </c>
      <c r="E100" s="43"/>
      <c r="F100" s="59"/>
      <c r="G100" s="43"/>
      <c r="H100" s="43"/>
      <c r="I100" s="43"/>
      <c r="J100" s="43"/>
      <c r="K100" s="43">
        <v>1</v>
      </c>
      <c r="L100" s="43">
        <v>2.41</v>
      </c>
      <c r="M100" s="45">
        <f t="shared" si="49"/>
        <v>42649.770000000004</v>
      </c>
      <c r="N100" s="43">
        <v>1</v>
      </c>
      <c r="O100" s="45">
        <f t="shared" si="54"/>
        <v>42649.770000000004</v>
      </c>
      <c r="P100" s="45">
        <f t="shared" si="74"/>
        <v>42649.770000000004</v>
      </c>
      <c r="Q100" s="45">
        <f t="shared" si="75"/>
        <v>4264.9770000000008</v>
      </c>
      <c r="R100" s="43"/>
      <c r="S100" s="43"/>
      <c r="T100" s="43">
        <v>6782</v>
      </c>
      <c r="U100" s="45">
        <f t="shared" si="4"/>
        <v>53696.747000000003</v>
      </c>
    </row>
    <row r="101" spans="2:21" ht="16.2" thickBot="1">
      <c r="B101" s="64"/>
      <c r="C101" s="65" t="s">
        <v>87</v>
      </c>
      <c r="D101" s="56" t="s">
        <v>174</v>
      </c>
      <c r="E101" s="51"/>
      <c r="F101" s="60"/>
      <c r="G101" s="51"/>
      <c r="H101" s="51"/>
      <c r="I101" s="51"/>
      <c r="J101" s="51"/>
      <c r="K101" s="51"/>
      <c r="L101" s="51"/>
      <c r="M101" s="58">
        <f>SUM(M73:M100)</f>
        <v>1124821.3200000005</v>
      </c>
      <c r="N101" s="51">
        <f>SUM(N73:N100)</f>
        <v>20.5</v>
      </c>
      <c r="O101" s="51"/>
      <c r="P101" s="58">
        <f>SUM(P73:P100)</f>
        <v>887327.58000000007</v>
      </c>
      <c r="Q101" s="58">
        <f>SUM(Q73:Q100)</f>
        <v>77937.587999999989</v>
      </c>
      <c r="R101" s="58">
        <f>SUM(R73:R100)</f>
        <v>26545.4</v>
      </c>
      <c r="S101" s="58"/>
      <c r="T101" s="58">
        <f>SUM(T73:T100)</f>
        <v>20346</v>
      </c>
      <c r="U101" s="55">
        <f>SUM(P101+Q101+R101+S101+T101)</f>
        <v>1012156.5680000001</v>
      </c>
    </row>
    <row r="102" spans="2:21" ht="16.2" thickBot="1">
      <c r="B102" s="66"/>
      <c r="C102" s="67"/>
      <c r="D102" s="56" t="s">
        <v>175</v>
      </c>
      <c r="E102" s="51"/>
      <c r="F102" s="51"/>
      <c r="G102" s="51"/>
      <c r="H102" s="51"/>
      <c r="I102" s="51"/>
      <c r="J102" s="51"/>
      <c r="K102" s="51"/>
      <c r="L102" s="51"/>
      <c r="M102" s="58">
        <f>SUM(M72+M101)</f>
        <v>3321549.9300000006</v>
      </c>
      <c r="N102" s="83">
        <f>SUM(N72+N101)</f>
        <v>46.5</v>
      </c>
      <c r="O102" s="51"/>
      <c r="P102" s="58">
        <f t="shared" ref="P102:U102" si="93">SUM(P72+P101)</f>
        <v>2622695.4000000004</v>
      </c>
      <c r="Q102" s="58">
        <f t="shared" si="93"/>
        <v>221849.59199999998</v>
      </c>
      <c r="R102" s="58">
        <f t="shared" si="93"/>
        <v>26545.4</v>
      </c>
      <c r="S102" s="58">
        <f t="shared" si="93"/>
        <v>5309</v>
      </c>
      <c r="T102" s="58">
        <f t="shared" si="93"/>
        <v>20346</v>
      </c>
      <c r="U102" s="58">
        <f t="shared" si="93"/>
        <v>2896745.3920000005</v>
      </c>
    </row>
    <row r="103" spans="2:21" ht="15" customHeight="1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2:21" ht="11.25" hidden="1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2:21" ht="18.75" customHeight="1">
      <c r="B105" s="5"/>
      <c r="C105" s="5"/>
      <c r="D105" s="5"/>
      <c r="E105" s="5"/>
      <c r="F105" s="4" t="s">
        <v>75</v>
      </c>
      <c r="G105" s="4" t="s">
        <v>100</v>
      </c>
      <c r="H105" s="4"/>
      <c r="I105" s="4"/>
      <c r="J105" s="4"/>
      <c r="K105" s="4"/>
      <c r="L105" s="4"/>
      <c r="M105" s="4" t="s">
        <v>288</v>
      </c>
      <c r="N105" s="4"/>
      <c r="O105" s="4"/>
      <c r="P105" s="4"/>
      <c r="Q105" s="4"/>
      <c r="R105" s="4"/>
      <c r="S105" s="4"/>
      <c r="T105" s="5"/>
      <c r="U105" s="5"/>
    </row>
    <row r="106" spans="2:21" ht="21.75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4" t="s">
        <v>245</v>
      </c>
      <c r="N106" s="4"/>
      <c r="O106" s="4"/>
      <c r="P106" s="4"/>
      <c r="Q106" s="4"/>
      <c r="R106" s="5"/>
      <c r="S106" s="5"/>
      <c r="T106" s="5"/>
      <c r="U106" s="5"/>
    </row>
    <row r="107" spans="2:21" ht="9" customHeight="1">
      <c r="B107" s="4" t="s">
        <v>74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2:21" ht="9" customHeight="1">
      <c r="B108" s="4" t="s">
        <v>47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2:21" ht="19.5" customHeight="1">
      <c r="B109" s="5"/>
      <c r="C109" s="4" t="s">
        <v>276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2:21" ht="15.6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2:21" ht="15.6">
      <c r="B111" s="5"/>
      <c r="C111" s="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2:21" ht="15.6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2:21" ht="15.6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</sheetData>
  <mergeCells count="13">
    <mergeCell ref="U13:U16"/>
    <mergeCell ref="H13:H16"/>
    <mergeCell ref="I13:I16"/>
    <mergeCell ref="J13:J16"/>
    <mergeCell ref="L13:L16"/>
    <mergeCell ref="M13:M16"/>
    <mergeCell ref="N13:N16"/>
    <mergeCell ref="G13:G16"/>
    <mergeCell ref="B13:B16"/>
    <mergeCell ref="C13:C16"/>
    <mergeCell ref="D13:D16"/>
    <mergeCell ref="E13:E16"/>
    <mergeCell ref="F13:F16"/>
  </mergeCells>
  <pageMargins left="7.874015748031496E-2" right="0.19685039370078741" top="0.59055118110236227" bottom="0.39370078740157483" header="0" footer="0"/>
  <pageSetup paperSize="9" scale="6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U114"/>
  <sheetViews>
    <sheetView topLeftCell="A6" zoomScale="80" zoomScaleNormal="80" workbookViewId="0">
      <selection activeCell="D25" sqref="D25"/>
    </sheetView>
  </sheetViews>
  <sheetFormatPr defaultRowHeight="14.4"/>
  <cols>
    <col min="1" max="1" width="5.6640625" customWidth="1"/>
    <col min="2" max="2" width="4.6640625" customWidth="1"/>
    <col min="3" max="3" width="17.44140625" customWidth="1"/>
    <col min="4" max="4" width="20" customWidth="1"/>
    <col min="5" max="5" width="6.6640625" customWidth="1"/>
    <col min="6" max="6" width="22.77734375" customWidth="1"/>
    <col min="7" max="7" width="9.33203125" customWidth="1"/>
    <col min="8" max="8" width="6.109375" customWidth="1"/>
    <col min="9" max="9" width="7" customWidth="1"/>
    <col min="10" max="11" width="6.109375" customWidth="1"/>
    <col min="12" max="12" width="8.6640625" customWidth="1"/>
    <col min="13" max="13" width="17.109375" customWidth="1"/>
    <col min="14" max="14" width="9.5546875" customWidth="1"/>
    <col min="15" max="15" width="11.5546875" customWidth="1"/>
    <col min="16" max="16" width="13.109375" customWidth="1"/>
    <col min="17" max="17" width="13.88671875" customWidth="1"/>
    <col min="18" max="18" width="12.5546875" customWidth="1"/>
    <col min="19" max="19" width="8.5546875" customWidth="1"/>
    <col min="20" max="20" width="9.33203125" customWidth="1"/>
    <col min="21" max="21" width="13" customWidth="1"/>
  </cols>
  <sheetData>
    <row r="1" spans="2:21" ht="16.2" customHeight="1">
      <c r="B1" s="1" t="s">
        <v>0</v>
      </c>
      <c r="C1" s="1" t="s">
        <v>159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 t="s">
        <v>158</v>
      </c>
      <c r="P1" s="4"/>
      <c r="Q1" s="4"/>
      <c r="R1" s="4"/>
      <c r="S1" s="4"/>
      <c r="T1" s="4"/>
      <c r="U1" s="4"/>
    </row>
    <row r="2" spans="2:21" ht="15" customHeight="1">
      <c r="B2" s="1"/>
      <c r="C2" s="3" t="s">
        <v>60</v>
      </c>
      <c r="D2" s="5"/>
      <c r="E2" s="5"/>
      <c r="F2" s="5"/>
      <c r="G2" s="4"/>
      <c r="H2" s="5"/>
      <c r="I2" s="5"/>
      <c r="J2" s="5"/>
      <c r="K2" s="5"/>
      <c r="L2" s="5"/>
      <c r="M2" s="5"/>
      <c r="N2" s="5"/>
      <c r="O2" s="4" t="s">
        <v>51</v>
      </c>
      <c r="P2" s="4" t="s">
        <v>149</v>
      </c>
      <c r="Q2" s="4"/>
      <c r="R2" s="4"/>
      <c r="S2" s="4"/>
      <c r="T2" s="4"/>
      <c r="U2" s="4"/>
    </row>
    <row r="3" spans="2:21" ht="15.6" customHeight="1">
      <c r="B3" s="1"/>
      <c r="C3" s="3" t="s">
        <v>85</v>
      </c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4" t="s">
        <v>285</v>
      </c>
      <c r="P3" s="4"/>
      <c r="Q3" s="4"/>
      <c r="R3" s="4"/>
      <c r="S3" s="4"/>
      <c r="T3" s="4"/>
      <c r="U3" s="4"/>
    </row>
    <row r="4" spans="2:21" ht="15.6"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4" t="s">
        <v>286</v>
      </c>
      <c r="P4" s="4"/>
      <c r="Q4" s="4"/>
      <c r="R4" s="4"/>
      <c r="S4" s="4"/>
      <c r="T4" s="4"/>
      <c r="U4" s="4"/>
    </row>
    <row r="5" spans="2:21" ht="15.6"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 t="s">
        <v>287</v>
      </c>
      <c r="P5" s="4"/>
      <c r="Q5" s="4"/>
      <c r="R5" s="4"/>
      <c r="S5" s="4"/>
      <c r="T5" s="4"/>
      <c r="U5" s="4"/>
    </row>
    <row r="6" spans="2:21" ht="15.6"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160</v>
      </c>
      <c r="P6" s="4"/>
      <c r="Q6" s="4"/>
      <c r="R6" s="4"/>
      <c r="S6" s="4"/>
      <c r="T6" s="4"/>
      <c r="U6" s="4"/>
    </row>
    <row r="7" spans="2:21" ht="15.6" hidden="1"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ht="13.5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12.75" customHeight="1"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14.25" customHeight="1"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</row>
    <row r="11" spans="2:21" ht="21" customHeight="1">
      <c r="B11" s="2"/>
      <c r="C11" s="5"/>
      <c r="D11" s="5"/>
      <c r="E11" s="4" t="s">
        <v>290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</row>
    <row r="12" spans="2:21" ht="17.25" customHeight="1">
      <c r="B12" s="2" t="s">
        <v>2</v>
      </c>
      <c r="C12" s="5"/>
      <c r="D12" s="5"/>
      <c r="E12" s="4"/>
      <c r="F12" s="4" t="s">
        <v>277</v>
      </c>
      <c r="G12" s="4"/>
      <c r="H12" s="4"/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</row>
    <row r="13" spans="2:21" ht="22.5" customHeight="1">
      <c r="B13" s="150"/>
      <c r="C13" s="150" t="s">
        <v>3</v>
      </c>
      <c r="D13" s="150" t="s">
        <v>4</v>
      </c>
      <c r="E13" s="150" t="s">
        <v>54</v>
      </c>
      <c r="F13" s="150" t="s">
        <v>5</v>
      </c>
      <c r="G13" s="150" t="s">
        <v>236</v>
      </c>
      <c r="H13" s="150" t="s">
        <v>6</v>
      </c>
      <c r="I13" s="152" t="s">
        <v>88</v>
      </c>
      <c r="J13" s="152" t="s">
        <v>89</v>
      </c>
      <c r="K13" s="80"/>
      <c r="L13" s="150" t="s">
        <v>7</v>
      </c>
      <c r="M13" s="150" t="s">
        <v>8</v>
      </c>
      <c r="N13" s="150" t="s">
        <v>81</v>
      </c>
      <c r="O13" s="79" t="s">
        <v>9</v>
      </c>
      <c r="P13" s="79" t="s">
        <v>67</v>
      </c>
      <c r="Q13" s="79" t="s">
        <v>65</v>
      </c>
      <c r="R13" s="79" t="s">
        <v>69</v>
      </c>
      <c r="S13" s="79" t="s">
        <v>14</v>
      </c>
      <c r="T13" s="79" t="s">
        <v>14</v>
      </c>
      <c r="U13" s="150" t="s">
        <v>16</v>
      </c>
    </row>
    <row r="14" spans="2:21" ht="13.5" customHeight="1">
      <c r="B14" s="150"/>
      <c r="C14" s="150"/>
      <c r="D14" s="150"/>
      <c r="E14" s="150"/>
      <c r="F14" s="150"/>
      <c r="G14" s="150"/>
      <c r="H14" s="150"/>
      <c r="I14" s="153"/>
      <c r="J14" s="153"/>
      <c r="K14" s="81"/>
      <c r="L14" s="150"/>
      <c r="M14" s="150"/>
      <c r="N14" s="150"/>
      <c r="O14" s="79" t="s">
        <v>10</v>
      </c>
      <c r="P14" s="79" t="s">
        <v>11</v>
      </c>
      <c r="Q14" s="79" t="s">
        <v>66</v>
      </c>
      <c r="R14" s="79" t="s">
        <v>70</v>
      </c>
      <c r="S14" s="79" t="s">
        <v>178</v>
      </c>
      <c r="T14" s="79" t="s">
        <v>15</v>
      </c>
      <c r="U14" s="150"/>
    </row>
    <row r="15" spans="2:21" ht="30" customHeight="1">
      <c r="B15" s="150"/>
      <c r="C15" s="150"/>
      <c r="D15" s="150"/>
      <c r="E15" s="150"/>
      <c r="F15" s="150"/>
      <c r="G15" s="150"/>
      <c r="H15" s="150"/>
      <c r="I15" s="153"/>
      <c r="J15" s="153"/>
      <c r="K15" s="81" t="s">
        <v>176</v>
      </c>
      <c r="L15" s="150"/>
      <c r="M15" s="150"/>
      <c r="N15" s="150"/>
      <c r="O15" s="79"/>
      <c r="P15" s="79" t="s">
        <v>12</v>
      </c>
      <c r="Q15" s="79" t="s">
        <v>13</v>
      </c>
      <c r="R15" s="79" t="s">
        <v>13</v>
      </c>
      <c r="S15" s="79" t="s">
        <v>177</v>
      </c>
      <c r="T15" s="79"/>
      <c r="U15" s="150"/>
    </row>
    <row r="16" spans="2:21" ht="15" customHeight="1">
      <c r="B16" s="150"/>
      <c r="C16" s="150"/>
      <c r="D16" s="150"/>
      <c r="E16" s="150"/>
      <c r="F16" s="150"/>
      <c r="G16" s="150"/>
      <c r="H16" s="150"/>
      <c r="I16" s="154"/>
      <c r="J16" s="154"/>
      <c r="K16" s="82"/>
      <c r="L16" s="150"/>
      <c r="M16" s="150"/>
      <c r="N16" s="150"/>
      <c r="O16" s="79"/>
      <c r="P16" s="79" t="s">
        <v>68</v>
      </c>
      <c r="Q16" s="20">
        <v>0.1</v>
      </c>
      <c r="R16" s="20">
        <v>0.3</v>
      </c>
      <c r="S16" s="20"/>
      <c r="T16" s="79"/>
      <c r="U16" s="150"/>
    </row>
    <row r="17" spans="2:21" ht="31.2" customHeight="1">
      <c r="B17" s="8">
        <v>1</v>
      </c>
      <c r="C17" s="8" t="s">
        <v>17</v>
      </c>
      <c r="D17" s="8" t="s">
        <v>18</v>
      </c>
      <c r="E17" s="8" t="s">
        <v>19</v>
      </c>
      <c r="F17" s="25" t="s">
        <v>20</v>
      </c>
      <c r="G17" s="8" t="s">
        <v>217</v>
      </c>
      <c r="H17" s="8"/>
      <c r="I17" s="8" t="s">
        <v>102</v>
      </c>
      <c r="J17" s="8">
        <v>2</v>
      </c>
      <c r="K17" s="8"/>
      <c r="L17" s="8">
        <v>6.32</v>
      </c>
      <c r="M17" s="11">
        <f>SUM(L17*17697)</f>
        <v>111845.04000000001</v>
      </c>
      <c r="N17" s="8">
        <v>1</v>
      </c>
      <c r="O17" s="11">
        <f>SUM(M17*1)</f>
        <v>111845.04000000001</v>
      </c>
      <c r="P17" s="11">
        <f>SUM(N17*O17)</f>
        <v>111845.04000000001</v>
      </c>
      <c r="Q17" s="11">
        <f>SUM(P17*10%)</f>
        <v>11184.504000000001</v>
      </c>
      <c r="R17" s="8"/>
      <c r="S17" s="8">
        <v>5309</v>
      </c>
      <c r="T17" s="8"/>
      <c r="U17" s="11">
        <f>SUM(P17+Q17+R17+S17+T17)</f>
        <v>128338.54400000001</v>
      </c>
    </row>
    <row r="18" spans="2:21" ht="31.2" customHeight="1">
      <c r="B18" s="8">
        <v>2</v>
      </c>
      <c r="C18" s="8" t="s">
        <v>22</v>
      </c>
      <c r="D18" s="8" t="s">
        <v>163</v>
      </c>
      <c r="E18" s="8" t="s">
        <v>19</v>
      </c>
      <c r="F18" s="25" t="s">
        <v>23</v>
      </c>
      <c r="G18" s="8" t="s">
        <v>218</v>
      </c>
      <c r="H18" s="8"/>
      <c r="I18" s="8" t="s">
        <v>102</v>
      </c>
      <c r="J18" s="16" t="s">
        <v>91</v>
      </c>
      <c r="K18" s="16"/>
      <c r="L18" s="8">
        <v>6</v>
      </c>
      <c r="M18" s="11">
        <f t="shared" ref="M18:M21" si="0">SUM(L18*17697)</f>
        <v>106182</v>
      </c>
      <c r="N18" s="8">
        <v>1</v>
      </c>
      <c r="O18" s="11">
        <f t="shared" ref="O18:O22" si="1">SUM(M18*1)</f>
        <v>106182</v>
      </c>
      <c r="P18" s="11">
        <f t="shared" ref="P18:P28" si="2">SUM(N18*O18)</f>
        <v>106182</v>
      </c>
      <c r="Q18" s="11">
        <f t="shared" ref="Q18:Q22" si="3">SUM(P18*10%)</f>
        <v>10618.2</v>
      </c>
      <c r="R18" s="8"/>
      <c r="S18" s="8"/>
      <c r="T18" s="8"/>
      <c r="U18" s="11">
        <f t="shared" ref="U18:U101" si="4">SUM(P18+Q18+R18+T18)</f>
        <v>116800.2</v>
      </c>
    </row>
    <row r="19" spans="2:21" ht="31.2" customHeight="1">
      <c r="B19" s="8">
        <v>3</v>
      </c>
      <c r="C19" s="46" t="s">
        <v>205</v>
      </c>
      <c r="D19" s="46" t="s">
        <v>278</v>
      </c>
      <c r="E19" s="46" t="s">
        <v>19</v>
      </c>
      <c r="F19" s="47" t="s">
        <v>242</v>
      </c>
      <c r="G19" s="46" t="s">
        <v>262</v>
      </c>
      <c r="H19" s="46"/>
      <c r="I19" s="8" t="s">
        <v>90</v>
      </c>
      <c r="J19" s="46">
        <v>2</v>
      </c>
      <c r="K19" s="46"/>
      <c r="L19" s="46">
        <v>5.75</v>
      </c>
      <c r="M19" s="48">
        <f t="shared" ref="M19" si="5">SUM(L19*17697)</f>
        <v>101757.75</v>
      </c>
      <c r="N19" s="46">
        <v>1</v>
      </c>
      <c r="O19" s="48">
        <f>SUM(M19*1)</f>
        <v>101757.75</v>
      </c>
      <c r="P19" s="48">
        <f t="shared" ref="P19" si="6">SUM(N19*O19)</f>
        <v>101757.75</v>
      </c>
      <c r="Q19" s="48">
        <f t="shared" ref="Q19" si="7">SUM(P19*10%)</f>
        <v>10175.775000000001</v>
      </c>
      <c r="R19" s="46"/>
      <c r="S19" s="46"/>
      <c r="T19" s="46"/>
      <c r="U19" s="48">
        <f t="shared" ref="U19" si="8">SUM(P19+Q19+R19+T19)</f>
        <v>111933.52499999999</v>
      </c>
    </row>
    <row r="20" spans="2:21" ht="31.2" customHeight="1">
      <c r="B20" s="8">
        <v>4</v>
      </c>
      <c r="C20" s="8" t="s">
        <v>28</v>
      </c>
      <c r="D20" s="8" t="s">
        <v>167</v>
      </c>
      <c r="E20" s="8" t="s">
        <v>19</v>
      </c>
      <c r="F20" s="25" t="s">
        <v>29</v>
      </c>
      <c r="G20" s="8" t="s">
        <v>220</v>
      </c>
      <c r="H20" s="8"/>
      <c r="I20" s="8" t="s">
        <v>192</v>
      </c>
      <c r="J20" s="8">
        <v>2</v>
      </c>
      <c r="K20" s="8"/>
      <c r="L20" s="8">
        <v>5.22</v>
      </c>
      <c r="M20" s="11">
        <f t="shared" si="0"/>
        <v>92378.34</v>
      </c>
      <c r="N20" s="8">
        <v>1</v>
      </c>
      <c r="O20" s="11">
        <f t="shared" si="1"/>
        <v>92378.34</v>
      </c>
      <c r="P20" s="11">
        <f t="shared" si="2"/>
        <v>92378.34</v>
      </c>
      <c r="Q20" s="11">
        <f t="shared" si="3"/>
        <v>9237.8340000000007</v>
      </c>
      <c r="R20" s="8"/>
      <c r="S20" s="8"/>
      <c r="T20" s="8"/>
      <c r="U20" s="11">
        <f t="shared" si="4"/>
        <v>101616.174</v>
      </c>
    </row>
    <row r="21" spans="2:21" ht="31.8" customHeight="1">
      <c r="B21" s="8">
        <v>5</v>
      </c>
      <c r="C21" s="8" t="s">
        <v>26</v>
      </c>
      <c r="D21" s="8" t="s">
        <v>164</v>
      </c>
      <c r="E21" s="8" t="s">
        <v>19</v>
      </c>
      <c r="F21" s="25" t="s">
        <v>27</v>
      </c>
      <c r="G21" s="8" t="s">
        <v>221</v>
      </c>
      <c r="H21" s="8"/>
      <c r="I21" s="8" t="s">
        <v>192</v>
      </c>
      <c r="J21" s="8">
        <v>2</v>
      </c>
      <c r="K21" s="8"/>
      <c r="L21" s="8">
        <v>5.08</v>
      </c>
      <c r="M21" s="11">
        <f t="shared" si="0"/>
        <v>89900.76</v>
      </c>
      <c r="N21" s="8">
        <v>1</v>
      </c>
      <c r="O21" s="11">
        <f t="shared" si="1"/>
        <v>89900.76</v>
      </c>
      <c r="P21" s="11">
        <f t="shared" si="2"/>
        <v>89900.76</v>
      </c>
      <c r="Q21" s="11">
        <f t="shared" si="3"/>
        <v>8990.0759999999991</v>
      </c>
      <c r="R21" s="8"/>
      <c r="S21" s="8"/>
      <c r="T21" s="8"/>
      <c r="U21" s="11">
        <f t="shared" si="4"/>
        <v>98890.835999999996</v>
      </c>
    </row>
    <row r="22" spans="2:21" ht="33" customHeight="1">
      <c r="B22" s="8">
        <v>6</v>
      </c>
      <c r="C22" s="8" t="s">
        <v>107</v>
      </c>
      <c r="D22" s="8" t="s">
        <v>165</v>
      </c>
      <c r="E22" s="8" t="s">
        <v>19</v>
      </c>
      <c r="F22" s="26" t="s">
        <v>189</v>
      </c>
      <c r="G22" s="8" t="s">
        <v>222</v>
      </c>
      <c r="H22" s="8"/>
      <c r="I22" s="8" t="s">
        <v>192</v>
      </c>
      <c r="J22" s="8">
        <v>2</v>
      </c>
      <c r="K22" s="8"/>
      <c r="L22" s="8">
        <v>4.43</v>
      </c>
      <c r="M22" s="11">
        <f>SUM(L22*17697)</f>
        <v>78397.709999999992</v>
      </c>
      <c r="N22" s="8">
        <v>1</v>
      </c>
      <c r="O22" s="11">
        <f t="shared" si="1"/>
        <v>78397.709999999992</v>
      </c>
      <c r="P22" s="11">
        <f t="shared" si="2"/>
        <v>78397.709999999992</v>
      </c>
      <c r="Q22" s="11">
        <f t="shared" si="3"/>
        <v>7839.7709999999997</v>
      </c>
      <c r="R22" s="8"/>
      <c r="S22" s="8"/>
      <c r="T22" s="8"/>
      <c r="U22" s="11">
        <f t="shared" si="4"/>
        <v>86237.480999999985</v>
      </c>
    </row>
    <row r="23" spans="2:21" ht="49.2" customHeight="1">
      <c r="B23" s="61"/>
      <c r="C23" s="8" t="s">
        <v>205</v>
      </c>
      <c r="D23" s="8" t="s">
        <v>30</v>
      </c>
      <c r="E23" s="8" t="s">
        <v>19</v>
      </c>
      <c r="F23" s="25" t="s">
        <v>242</v>
      </c>
      <c r="G23" s="46" t="s">
        <v>262</v>
      </c>
      <c r="H23" s="8"/>
      <c r="I23" s="8" t="s">
        <v>95</v>
      </c>
      <c r="J23" s="8">
        <v>2</v>
      </c>
      <c r="K23" s="8"/>
      <c r="L23" s="8">
        <v>3.86</v>
      </c>
      <c r="M23" s="11">
        <f t="shared" ref="M23" si="9">SUM(L23*17697)</f>
        <v>68310.42</v>
      </c>
      <c r="N23" s="8">
        <v>0.3</v>
      </c>
      <c r="O23" s="11">
        <f>SUM(M23*1)</f>
        <v>68310.42</v>
      </c>
      <c r="P23" s="11">
        <f t="shared" ref="P23:P24" si="10">SUM(N23*O23)</f>
        <v>20493.126</v>
      </c>
      <c r="Q23" s="11">
        <v>0</v>
      </c>
      <c r="R23" s="8"/>
      <c r="S23" s="8"/>
      <c r="T23" s="8"/>
      <c r="U23" s="11">
        <f t="shared" ref="U23:U24" si="11">SUM(P23+Q23+R23+T23)</f>
        <v>20493.126</v>
      </c>
    </row>
    <row r="24" spans="2:21" ht="49.2" customHeight="1">
      <c r="B24" s="8">
        <v>7</v>
      </c>
      <c r="C24" s="8" t="s">
        <v>24</v>
      </c>
      <c r="D24" s="8" t="s">
        <v>30</v>
      </c>
      <c r="E24" s="8" t="s">
        <v>19</v>
      </c>
      <c r="F24" s="25" t="s">
        <v>25</v>
      </c>
      <c r="G24" s="8" t="s">
        <v>219</v>
      </c>
      <c r="H24" s="8"/>
      <c r="I24" s="8" t="s">
        <v>95</v>
      </c>
      <c r="J24" s="16" t="s">
        <v>103</v>
      </c>
      <c r="K24" s="16"/>
      <c r="L24" s="8">
        <v>3.86</v>
      </c>
      <c r="M24" s="11">
        <f t="shared" ref="M24" si="12">SUM(L24*17697)</f>
        <v>68310.42</v>
      </c>
      <c r="N24" s="8">
        <v>1</v>
      </c>
      <c r="O24" s="11">
        <f t="shared" ref="O24" si="13">SUM(M24*1)</f>
        <v>68310.42</v>
      </c>
      <c r="P24" s="11">
        <f t="shared" si="10"/>
        <v>68310.42</v>
      </c>
      <c r="Q24" s="11">
        <f t="shared" ref="Q24" si="14">SUM(P24*10%)</f>
        <v>6831.0420000000004</v>
      </c>
      <c r="R24" s="8"/>
      <c r="S24" s="8"/>
      <c r="T24" s="8"/>
      <c r="U24" s="11">
        <f t="shared" si="11"/>
        <v>75141.462</v>
      </c>
    </row>
    <row r="25" spans="2:21" ht="30">
      <c r="B25" s="13"/>
      <c r="C25" s="8" t="s">
        <v>24</v>
      </c>
      <c r="D25" s="8" t="s">
        <v>30</v>
      </c>
      <c r="E25" s="8" t="s">
        <v>19</v>
      </c>
      <c r="F25" s="25" t="s">
        <v>25</v>
      </c>
      <c r="G25" s="8" t="s">
        <v>219</v>
      </c>
      <c r="H25" s="8"/>
      <c r="I25" s="8" t="s">
        <v>95</v>
      </c>
      <c r="J25" s="8">
        <v>2</v>
      </c>
      <c r="K25" s="8"/>
      <c r="L25" s="8">
        <v>3.86</v>
      </c>
      <c r="M25" s="11">
        <f t="shared" ref="M25:M29" si="15">SUM(L25*17697)</f>
        <v>68310.42</v>
      </c>
      <c r="N25" s="8">
        <v>0.3</v>
      </c>
      <c r="O25" s="11">
        <f>SUM(M25*1)</f>
        <v>68310.42</v>
      </c>
      <c r="P25" s="11">
        <f t="shared" si="2"/>
        <v>20493.126</v>
      </c>
      <c r="Q25" s="11">
        <v>0</v>
      </c>
      <c r="R25" s="8"/>
      <c r="S25" s="8"/>
      <c r="T25" s="8"/>
      <c r="U25" s="11">
        <f t="shared" si="4"/>
        <v>20493.126</v>
      </c>
    </row>
    <row r="26" spans="2:21" ht="54" hidden="1" customHeight="1">
      <c r="B26" s="13"/>
      <c r="C26" s="8"/>
      <c r="D26" s="8"/>
      <c r="E26" s="8"/>
      <c r="F26" s="25"/>
      <c r="G26" s="8"/>
      <c r="H26" s="8"/>
      <c r="I26" s="8"/>
      <c r="J26" s="8"/>
      <c r="K26" s="8"/>
      <c r="L26" s="8"/>
      <c r="M26" s="11"/>
      <c r="N26" s="8"/>
      <c r="O26" s="11"/>
      <c r="P26" s="11"/>
      <c r="Q26" s="11"/>
      <c r="R26" s="8"/>
      <c r="S26" s="8"/>
      <c r="T26" s="8"/>
      <c r="U26" s="11"/>
    </row>
    <row r="27" spans="2:21" ht="15.6" hidden="1">
      <c r="B27" s="13"/>
      <c r="C27" s="8"/>
      <c r="D27" s="8"/>
      <c r="E27" s="8"/>
      <c r="F27" s="25"/>
      <c r="G27" s="8"/>
      <c r="H27" s="8"/>
      <c r="I27" s="8"/>
      <c r="J27" s="8"/>
      <c r="K27" s="8"/>
      <c r="L27" s="8"/>
      <c r="M27" s="11"/>
      <c r="N27" s="8"/>
      <c r="O27" s="11"/>
      <c r="P27" s="11"/>
      <c r="Q27" s="11"/>
      <c r="R27" s="8"/>
      <c r="S27" s="8"/>
      <c r="T27" s="8"/>
      <c r="U27" s="11"/>
    </row>
    <row r="28" spans="2:21" ht="52.8" customHeight="1">
      <c r="B28" s="8">
        <v>8</v>
      </c>
      <c r="C28" s="8" t="s">
        <v>206</v>
      </c>
      <c r="D28" s="8" t="s">
        <v>30</v>
      </c>
      <c r="E28" s="8" t="s">
        <v>19</v>
      </c>
      <c r="F28" s="25" t="s">
        <v>241</v>
      </c>
      <c r="G28" s="8" t="s">
        <v>260</v>
      </c>
      <c r="H28" s="13"/>
      <c r="I28" s="8" t="s">
        <v>95</v>
      </c>
      <c r="J28" s="8">
        <v>2</v>
      </c>
      <c r="K28" s="8"/>
      <c r="L28" s="8">
        <v>3.22</v>
      </c>
      <c r="M28" s="11">
        <f t="shared" si="15"/>
        <v>56984.340000000004</v>
      </c>
      <c r="N28" s="8">
        <v>0.4</v>
      </c>
      <c r="O28" s="11">
        <f>SUM(M28*1)</f>
        <v>56984.340000000004</v>
      </c>
      <c r="P28" s="11">
        <f t="shared" si="2"/>
        <v>22793.736000000004</v>
      </c>
      <c r="Q28" s="11">
        <v>0</v>
      </c>
      <c r="R28" s="13"/>
      <c r="S28" s="13"/>
      <c r="T28" s="13"/>
      <c r="U28" s="11">
        <f t="shared" si="4"/>
        <v>22793.736000000004</v>
      </c>
    </row>
    <row r="29" spans="2:21" ht="34.200000000000003" customHeight="1">
      <c r="B29" s="13"/>
      <c r="C29" s="8" t="s">
        <v>206</v>
      </c>
      <c r="D29" s="8" t="s">
        <v>166</v>
      </c>
      <c r="E29" s="8" t="s">
        <v>19</v>
      </c>
      <c r="F29" s="25" t="s">
        <v>241</v>
      </c>
      <c r="G29" s="8" t="s">
        <v>260</v>
      </c>
      <c r="H29" s="8"/>
      <c r="I29" s="8" t="s">
        <v>95</v>
      </c>
      <c r="J29" s="8">
        <v>2</v>
      </c>
      <c r="K29" s="8"/>
      <c r="L29" s="8">
        <v>3.22</v>
      </c>
      <c r="M29" s="11">
        <f t="shared" si="15"/>
        <v>56984.340000000004</v>
      </c>
      <c r="N29" s="8">
        <v>1</v>
      </c>
      <c r="O29" s="11">
        <f t="shared" ref="O29" si="16">SUM(M29*N29*1)</f>
        <v>56984.340000000004</v>
      </c>
      <c r="P29" s="11">
        <f t="shared" ref="P29" si="17">SUM(N29*O29)</f>
        <v>56984.340000000004</v>
      </c>
      <c r="Q29" s="11">
        <f t="shared" ref="Q29" si="18">SUM(P29*10%)</f>
        <v>5698.4340000000011</v>
      </c>
      <c r="R29" s="8"/>
      <c r="S29" s="8"/>
      <c r="T29" s="8"/>
      <c r="U29" s="11">
        <f t="shared" si="4"/>
        <v>62682.774000000005</v>
      </c>
    </row>
    <row r="30" spans="2:21" ht="39" hidden="1" customHeight="1">
      <c r="B30" s="13"/>
      <c r="C30" s="8"/>
      <c r="D30" s="8"/>
      <c r="E30" s="8"/>
      <c r="F30" s="25"/>
      <c r="G30" s="13"/>
      <c r="H30" s="13"/>
      <c r="I30" s="8"/>
      <c r="J30" s="8"/>
      <c r="K30" s="8"/>
      <c r="L30" s="8"/>
      <c r="M30" s="11"/>
      <c r="N30" s="13"/>
      <c r="O30" s="11"/>
      <c r="P30" s="11"/>
      <c r="Q30" s="14"/>
      <c r="R30" s="13"/>
      <c r="S30" s="13"/>
      <c r="T30" s="13"/>
      <c r="U30" s="11">
        <f t="shared" si="4"/>
        <v>0</v>
      </c>
    </row>
    <row r="31" spans="2:21" ht="15.6" hidden="1">
      <c r="B31" s="8"/>
      <c r="C31" s="8"/>
      <c r="D31" s="8"/>
      <c r="E31" s="8"/>
      <c r="F31" s="25"/>
      <c r="G31" s="13"/>
      <c r="H31" s="8"/>
      <c r="I31" s="8"/>
      <c r="J31" s="8"/>
      <c r="K31" s="8"/>
      <c r="L31" s="8"/>
      <c r="M31" s="11"/>
      <c r="N31" s="13"/>
      <c r="O31" s="11"/>
      <c r="P31" s="11"/>
      <c r="Q31" s="11"/>
      <c r="R31" s="8"/>
      <c r="S31" s="8"/>
      <c r="T31" s="8"/>
      <c r="U31" s="11"/>
    </row>
    <row r="32" spans="2:21" ht="15.6" hidden="1">
      <c r="B32" s="8"/>
      <c r="C32" s="8"/>
      <c r="D32" s="8"/>
      <c r="E32" s="8"/>
      <c r="F32" s="25"/>
      <c r="G32" s="13"/>
      <c r="H32" s="8"/>
      <c r="I32" s="8"/>
      <c r="J32" s="8"/>
      <c r="K32" s="8"/>
      <c r="L32" s="8"/>
      <c r="M32" s="11"/>
      <c r="N32" s="13"/>
      <c r="O32" s="11"/>
      <c r="P32" s="11"/>
      <c r="Q32" s="11"/>
      <c r="R32" s="8"/>
      <c r="S32" s="8"/>
      <c r="T32" s="8"/>
      <c r="U32" s="11"/>
    </row>
    <row r="33" spans="2:21" ht="15.6" hidden="1">
      <c r="B33" s="8"/>
      <c r="C33" s="8"/>
      <c r="D33" s="8"/>
      <c r="E33" s="8"/>
      <c r="F33" s="25"/>
      <c r="G33" s="13"/>
      <c r="H33" s="8"/>
      <c r="I33" s="8"/>
      <c r="J33" s="8"/>
      <c r="K33" s="8"/>
      <c r="L33" s="8"/>
      <c r="M33" s="11"/>
      <c r="N33" s="13"/>
      <c r="O33" s="11"/>
      <c r="P33" s="11"/>
      <c r="Q33" s="11"/>
      <c r="R33" s="8"/>
      <c r="S33" s="8"/>
      <c r="T33" s="8"/>
      <c r="U33" s="11"/>
    </row>
    <row r="34" spans="2:21" ht="15.6" hidden="1">
      <c r="B34" s="8"/>
      <c r="C34" s="8"/>
      <c r="D34" s="8"/>
      <c r="E34" s="8"/>
      <c r="F34" s="25"/>
      <c r="G34" s="13"/>
      <c r="H34" s="8"/>
      <c r="I34" s="8"/>
      <c r="J34" s="8"/>
      <c r="K34" s="8"/>
      <c r="L34" s="8"/>
      <c r="M34" s="11"/>
      <c r="N34" s="13"/>
      <c r="O34" s="11"/>
      <c r="P34" s="11"/>
      <c r="Q34" s="11"/>
      <c r="R34" s="8"/>
      <c r="S34" s="8"/>
      <c r="T34" s="8"/>
      <c r="U34" s="11"/>
    </row>
    <row r="35" spans="2:21" ht="15.6" hidden="1">
      <c r="B35" s="8"/>
      <c r="C35" s="8"/>
      <c r="D35" s="8"/>
      <c r="E35" s="8"/>
      <c r="F35" s="25"/>
      <c r="G35" s="13"/>
      <c r="H35" s="8"/>
      <c r="I35" s="8"/>
      <c r="J35" s="8"/>
      <c r="K35" s="8"/>
      <c r="L35" s="8"/>
      <c r="M35" s="11"/>
      <c r="N35" s="13"/>
      <c r="O35" s="11"/>
      <c r="P35" s="11"/>
      <c r="Q35" s="11"/>
      <c r="R35" s="8"/>
      <c r="S35" s="8"/>
      <c r="T35" s="8"/>
      <c r="U35" s="11"/>
    </row>
    <row r="36" spans="2:21" ht="15.6" hidden="1">
      <c r="B36" s="8"/>
      <c r="C36" s="8"/>
      <c r="D36" s="8"/>
      <c r="E36" s="8"/>
      <c r="F36" s="25"/>
      <c r="G36" s="8"/>
      <c r="H36" s="8"/>
      <c r="I36" s="8"/>
      <c r="J36" s="8"/>
      <c r="K36" s="8"/>
      <c r="L36" s="8"/>
      <c r="M36" s="11"/>
      <c r="N36" s="13"/>
      <c r="O36" s="11"/>
      <c r="P36" s="11"/>
      <c r="Q36" s="11"/>
      <c r="R36" s="8"/>
      <c r="S36" s="8"/>
      <c r="T36" s="8"/>
      <c r="U36" s="11"/>
    </row>
    <row r="37" spans="2:21" ht="45">
      <c r="B37" s="8">
        <v>9</v>
      </c>
      <c r="C37" s="8" t="s">
        <v>185</v>
      </c>
      <c r="D37" s="8" t="s">
        <v>114</v>
      </c>
      <c r="E37" s="8" t="s">
        <v>19</v>
      </c>
      <c r="F37" s="25" t="s">
        <v>207</v>
      </c>
      <c r="G37" s="8" t="s">
        <v>231</v>
      </c>
      <c r="H37" s="8"/>
      <c r="I37" s="8" t="s">
        <v>95</v>
      </c>
      <c r="J37" s="8">
        <v>2</v>
      </c>
      <c r="K37" s="8"/>
      <c r="L37" s="8">
        <v>3.29</v>
      </c>
      <c r="M37" s="11">
        <f t="shared" ref="M37" si="19">SUM(L37*17697)</f>
        <v>58223.13</v>
      </c>
      <c r="N37" s="8">
        <v>1</v>
      </c>
      <c r="O37" s="11">
        <f t="shared" ref="O37" si="20">SUM(M37*N37*1)</f>
        <v>58223.13</v>
      </c>
      <c r="P37" s="11">
        <f t="shared" ref="P37" si="21">SUM(N37*O37)</f>
        <v>58223.13</v>
      </c>
      <c r="Q37" s="11">
        <f t="shared" ref="Q37" si="22">SUM(P37*10%)</f>
        <v>5822.3130000000001</v>
      </c>
      <c r="R37" s="8"/>
      <c r="S37" s="8"/>
      <c r="T37" s="8"/>
      <c r="U37" s="11">
        <f t="shared" ref="U37:U44" si="23">SUM(P37+Q37+R37+T37)</f>
        <v>64045.442999999999</v>
      </c>
    </row>
    <row r="38" spans="2:21" ht="45">
      <c r="B38" s="8"/>
      <c r="C38" s="8" t="s">
        <v>185</v>
      </c>
      <c r="D38" s="8" t="s">
        <v>214</v>
      </c>
      <c r="E38" s="8" t="s">
        <v>19</v>
      </c>
      <c r="F38" s="25" t="s">
        <v>207</v>
      </c>
      <c r="G38" s="8" t="s">
        <v>231</v>
      </c>
      <c r="H38" s="8"/>
      <c r="I38" s="8" t="s">
        <v>95</v>
      </c>
      <c r="J38" s="8">
        <v>2</v>
      </c>
      <c r="K38" s="8"/>
      <c r="L38" s="8">
        <v>3.29</v>
      </c>
      <c r="M38" s="11">
        <f t="shared" ref="M38:M39" si="24">SUM(L38*17697)</f>
        <v>58223.13</v>
      </c>
      <c r="N38" s="8">
        <v>0.5</v>
      </c>
      <c r="O38" s="11">
        <f>SUM(M38*1)</f>
        <v>58223.13</v>
      </c>
      <c r="P38" s="11">
        <f t="shared" ref="P38" si="25">SUM(N38*O38)</f>
        <v>29111.564999999999</v>
      </c>
      <c r="Q38" s="11">
        <v>0</v>
      </c>
      <c r="R38" s="8"/>
      <c r="S38" s="8"/>
      <c r="T38" s="8"/>
      <c r="U38" s="11">
        <f t="shared" si="23"/>
        <v>29111.564999999999</v>
      </c>
    </row>
    <row r="39" spans="2:21" ht="30">
      <c r="B39" s="8">
        <v>10</v>
      </c>
      <c r="C39" s="8" t="s">
        <v>204</v>
      </c>
      <c r="D39" s="8" t="s">
        <v>131</v>
      </c>
      <c r="E39" s="8" t="s">
        <v>19</v>
      </c>
      <c r="F39" s="25" t="s">
        <v>208</v>
      </c>
      <c r="G39" s="8" t="s">
        <v>232</v>
      </c>
      <c r="H39" s="8"/>
      <c r="I39" s="8" t="s">
        <v>186</v>
      </c>
      <c r="J39" s="8">
        <v>2</v>
      </c>
      <c r="K39" s="8"/>
      <c r="L39" s="8">
        <v>3.77</v>
      </c>
      <c r="M39" s="11">
        <f t="shared" si="24"/>
        <v>66717.69</v>
      </c>
      <c r="N39" s="8">
        <v>1</v>
      </c>
      <c r="O39" s="11">
        <f t="shared" ref="O39" si="26">SUM(M39*N39*1)</f>
        <v>66717.69</v>
      </c>
      <c r="P39" s="11">
        <f>SUM(O39)</f>
        <v>66717.69</v>
      </c>
      <c r="Q39" s="11">
        <f t="shared" ref="Q39" si="27">SUM(P39*10%)</f>
        <v>6671.7690000000002</v>
      </c>
      <c r="R39" s="8"/>
      <c r="S39" s="8"/>
      <c r="T39" s="8"/>
      <c r="U39" s="11">
        <f t="shared" si="23"/>
        <v>73389.459000000003</v>
      </c>
    </row>
    <row r="40" spans="2:21" ht="60">
      <c r="B40" s="8">
        <v>11</v>
      </c>
      <c r="C40" s="8" t="s">
        <v>246</v>
      </c>
      <c r="D40" s="8" t="s">
        <v>131</v>
      </c>
      <c r="E40" s="8" t="s">
        <v>19</v>
      </c>
      <c r="F40" s="25" t="s">
        <v>257</v>
      </c>
      <c r="G40" s="8" t="s">
        <v>249</v>
      </c>
      <c r="H40" s="8"/>
      <c r="I40" s="8" t="s">
        <v>186</v>
      </c>
      <c r="J40" s="8">
        <v>2</v>
      </c>
      <c r="K40" s="8"/>
      <c r="L40" s="8">
        <v>3.29</v>
      </c>
      <c r="M40" s="11">
        <f t="shared" ref="M40" si="28">SUM(L40*17697)</f>
        <v>58223.13</v>
      </c>
      <c r="N40" s="8">
        <v>0.5</v>
      </c>
      <c r="O40" s="11">
        <f>SUM(M40*1)</f>
        <v>58223.13</v>
      </c>
      <c r="P40" s="11">
        <f t="shared" ref="P40" si="29">SUM(N40*O40)</f>
        <v>29111.564999999999</v>
      </c>
      <c r="Q40" s="11">
        <f t="shared" ref="Q40" si="30">SUM(P40*10%)</f>
        <v>2911.1565000000001</v>
      </c>
      <c r="R40" s="8"/>
      <c r="S40" s="8"/>
      <c r="T40" s="8"/>
      <c r="U40" s="11">
        <f t="shared" si="23"/>
        <v>32022.7215</v>
      </c>
    </row>
    <row r="41" spans="2:21" ht="32.4" customHeight="1">
      <c r="B41" s="8">
        <v>12</v>
      </c>
      <c r="C41" s="8" t="s">
        <v>279</v>
      </c>
      <c r="D41" s="8" t="s">
        <v>131</v>
      </c>
      <c r="E41" s="8" t="s">
        <v>19</v>
      </c>
      <c r="F41" s="25" t="s">
        <v>280</v>
      </c>
      <c r="G41" s="8" t="s">
        <v>141</v>
      </c>
      <c r="H41" s="8"/>
      <c r="I41" s="8" t="s">
        <v>186</v>
      </c>
      <c r="J41" s="8">
        <v>2</v>
      </c>
      <c r="K41" s="8"/>
      <c r="L41" s="8">
        <v>3.86</v>
      </c>
      <c r="M41" s="11">
        <f t="shared" ref="M41" si="31">SUM(L41*17697)</f>
        <v>68310.42</v>
      </c>
      <c r="N41" s="8">
        <v>0.5</v>
      </c>
      <c r="O41" s="11">
        <f t="shared" ref="O41:O43" si="32">SUM(M41*N41*1)</f>
        <v>34155.21</v>
      </c>
      <c r="P41" s="11">
        <f>SUM(O41)</f>
        <v>34155.21</v>
      </c>
      <c r="Q41" s="11">
        <f t="shared" ref="Q41" si="33">SUM(P41*10%)</f>
        <v>3415.5210000000002</v>
      </c>
      <c r="R41" s="13"/>
      <c r="S41" s="13"/>
      <c r="T41" s="8"/>
      <c r="U41" s="11">
        <f t="shared" si="23"/>
        <v>37570.731</v>
      </c>
    </row>
    <row r="42" spans="2:21" ht="45">
      <c r="B42" s="8">
        <v>13</v>
      </c>
      <c r="C42" s="8" t="s">
        <v>106</v>
      </c>
      <c r="D42" s="8" t="s">
        <v>44</v>
      </c>
      <c r="E42" s="8" t="s">
        <v>48</v>
      </c>
      <c r="F42" s="25" t="s">
        <v>61</v>
      </c>
      <c r="G42" s="8" t="s">
        <v>230</v>
      </c>
      <c r="H42" s="8"/>
      <c r="I42" s="13" t="s">
        <v>95</v>
      </c>
      <c r="J42" s="13">
        <v>3</v>
      </c>
      <c r="K42" s="8"/>
      <c r="L42" s="8">
        <v>2.25</v>
      </c>
      <c r="M42" s="11">
        <f t="shared" ref="M42" si="34">SUM(L42*17697)</f>
        <v>39818.25</v>
      </c>
      <c r="N42" s="8">
        <v>1</v>
      </c>
      <c r="O42" s="11">
        <f t="shared" si="32"/>
        <v>39818.25</v>
      </c>
      <c r="P42" s="11">
        <f t="shared" ref="P42:P43" si="35">SUM(N42*O42)</f>
        <v>39818.25</v>
      </c>
      <c r="Q42" s="11">
        <f t="shared" ref="Q42" si="36">SUM(P42*10%)</f>
        <v>3981.8250000000003</v>
      </c>
      <c r="R42" s="8"/>
      <c r="S42" s="8"/>
      <c r="T42" s="8"/>
      <c r="U42" s="11">
        <f t="shared" si="23"/>
        <v>43800.074999999997</v>
      </c>
    </row>
    <row r="43" spans="2:21" ht="60" customHeight="1">
      <c r="B43" s="8">
        <v>14</v>
      </c>
      <c r="C43" s="8" t="s">
        <v>187</v>
      </c>
      <c r="D43" s="8" t="s">
        <v>63</v>
      </c>
      <c r="E43" s="8" t="s">
        <v>19</v>
      </c>
      <c r="F43" s="25" t="s">
        <v>268</v>
      </c>
      <c r="G43" s="8" t="s">
        <v>234</v>
      </c>
      <c r="H43" s="8"/>
      <c r="I43" s="13" t="s">
        <v>95</v>
      </c>
      <c r="J43" s="13">
        <v>3</v>
      </c>
      <c r="K43" s="8"/>
      <c r="L43" s="8">
        <v>2.2999999999999998</v>
      </c>
      <c r="M43" s="11">
        <f t="shared" ref="M43:M44" si="37">SUM(L43*17697)</f>
        <v>40703.1</v>
      </c>
      <c r="N43" s="8">
        <v>1</v>
      </c>
      <c r="O43" s="11">
        <f t="shared" si="32"/>
        <v>40703.1</v>
      </c>
      <c r="P43" s="11">
        <f t="shared" si="35"/>
        <v>40703.1</v>
      </c>
      <c r="Q43" s="11">
        <f t="shared" ref="Q43" si="38">SUM(P43*10%)</f>
        <v>4070.31</v>
      </c>
      <c r="R43" s="8"/>
      <c r="S43" s="8"/>
      <c r="T43" s="8"/>
      <c r="U43" s="11">
        <f t="shared" si="23"/>
        <v>44773.409999999996</v>
      </c>
    </row>
    <row r="44" spans="2:21" ht="59.4" customHeight="1" thickBot="1">
      <c r="B44" s="17"/>
      <c r="C44" s="8" t="s">
        <v>187</v>
      </c>
      <c r="D44" s="8" t="s">
        <v>118</v>
      </c>
      <c r="E44" s="8" t="s">
        <v>19</v>
      </c>
      <c r="F44" s="25" t="s">
        <v>268</v>
      </c>
      <c r="G44" s="8" t="s">
        <v>235</v>
      </c>
      <c r="H44" s="8"/>
      <c r="I44" s="13" t="s">
        <v>95</v>
      </c>
      <c r="J44" s="13">
        <v>3</v>
      </c>
      <c r="K44" s="8"/>
      <c r="L44" s="8">
        <v>2.2999999999999998</v>
      </c>
      <c r="M44" s="11">
        <f t="shared" si="37"/>
        <v>40703.1</v>
      </c>
      <c r="N44" s="8">
        <v>0.5</v>
      </c>
      <c r="O44" s="11">
        <f>SUM(M44*1)</f>
        <v>40703.1</v>
      </c>
      <c r="P44" s="11">
        <f t="shared" ref="P44" si="39">SUM(N44*O44)</f>
        <v>20351.55</v>
      </c>
      <c r="Q44" s="11">
        <v>0</v>
      </c>
      <c r="R44" s="8"/>
      <c r="S44" s="8"/>
      <c r="T44" s="8"/>
      <c r="U44" s="11">
        <f t="shared" si="23"/>
        <v>20351.55</v>
      </c>
    </row>
    <row r="45" spans="2:21" ht="41.4" customHeight="1" thickBot="1">
      <c r="B45" s="8"/>
      <c r="C45" s="62"/>
      <c r="D45" s="62" t="s">
        <v>271</v>
      </c>
      <c r="E45" s="8"/>
      <c r="F45" s="25"/>
      <c r="G45" s="8"/>
      <c r="H45" s="8"/>
      <c r="I45" s="8"/>
      <c r="J45" s="8"/>
      <c r="K45" s="8"/>
      <c r="L45" s="8"/>
      <c r="M45" s="14">
        <f>SUM(M17:M44)</f>
        <v>1330283.49</v>
      </c>
      <c r="N45" s="51">
        <f>SUM(N17:N44)</f>
        <v>15</v>
      </c>
      <c r="O45" s="14">
        <f>SUM(O17:O44)</f>
        <v>1296128.28</v>
      </c>
      <c r="P45" s="14">
        <f>SUM(P17:P44)</f>
        <v>1087728.4080000001</v>
      </c>
      <c r="Q45" s="14">
        <f>SUM(Q17:Q44)</f>
        <v>97448.530499999979</v>
      </c>
      <c r="R45" s="13"/>
      <c r="S45" s="14">
        <f>SUM(S17:S44)</f>
        <v>5309</v>
      </c>
      <c r="T45" s="13"/>
      <c r="U45" s="14">
        <f>SUM(P45+Q45+R45+S45+T45)</f>
        <v>1190485.9384999999</v>
      </c>
    </row>
    <row r="46" spans="2:21" ht="15.6" hidden="1">
      <c r="B46" s="8"/>
      <c r="C46" s="13"/>
      <c r="D46" s="8"/>
      <c r="E46" s="8"/>
      <c r="F46" s="25"/>
      <c r="G46" s="8"/>
      <c r="H46" s="8"/>
      <c r="I46" s="8"/>
      <c r="J46" s="8"/>
      <c r="K46" s="8"/>
      <c r="L46" s="8"/>
      <c r="M46" s="14"/>
      <c r="N46" s="13"/>
      <c r="O46" s="13"/>
      <c r="P46" s="14"/>
      <c r="Q46" s="14"/>
      <c r="R46" s="13"/>
      <c r="S46" s="13"/>
      <c r="T46" s="13"/>
      <c r="U46" s="14"/>
    </row>
    <row r="47" spans="2:21" ht="34.200000000000003" customHeight="1">
      <c r="B47" s="8">
        <v>15</v>
      </c>
      <c r="C47" s="8" t="s">
        <v>41</v>
      </c>
      <c r="D47" s="8" t="s">
        <v>273</v>
      </c>
      <c r="E47" s="8" t="s">
        <v>19</v>
      </c>
      <c r="F47" s="25" t="s">
        <v>274</v>
      </c>
      <c r="G47" s="8" t="s">
        <v>223</v>
      </c>
      <c r="H47" s="8" t="s">
        <v>21</v>
      </c>
      <c r="I47" s="8" t="s">
        <v>94</v>
      </c>
      <c r="J47" s="8">
        <v>1</v>
      </c>
      <c r="K47" s="8"/>
      <c r="L47" s="8">
        <v>4.32</v>
      </c>
      <c r="M47" s="11">
        <f t="shared" ref="M47" si="40">SUM(L47*17697)</f>
        <v>76451.040000000008</v>
      </c>
      <c r="N47" s="11">
        <v>1</v>
      </c>
      <c r="O47" s="11">
        <f t="shared" ref="O47:P48" si="41">SUM(M47*N47*1)</f>
        <v>76451.040000000008</v>
      </c>
      <c r="P47" s="11">
        <f t="shared" si="41"/>
        <v>76451.040000000008</v>
      </c>
      <c r="Q47" s="11">
        <f t="shared" ref="Q47:Q50" si="42">SUM(P47*10%)</f>
        <v>7645.1040000000012</v>
      </c>
      <c r="R47" s="11"/>
      <c r="S47" s="13"/>
      <c r="T47" s="13"/>
      <c r="U47" s="11">
        <f t="shared" si="4"/>
        <v>84096.144000000015</v>
      </c>
    </row>
    <row r="48" spans="2:21" ht="31.2">
      <c r="B48" s="8">
        <v>16</v>
      </c>
      <c r="C48" s="8" t="s">
        <v>92</v>
      </c>
      <c r="D48" s="8" t="s">
        <v>168</v>
      </c>
      <c r="E48" s="8" t="s">
        <v>19</v>
      </c>
      <c r="F48" s="25" t="s">
        <v>93</v>
      </c>
      <c r="G48" s="8" t="s">
        <v>224</v>
      </c>
      <c r="H48" s="8" t="s">
        <v>101</v>
      </c>
      <c r="I48" s="8" t="s">
        <v>94</v>
      </c>
      <c r="J48" s="8">
        <v>2</v>
      </c>
      <c r="K48" s="8"/>
      <c r="L48" s="8">
        <v>3.74</v>
      </c>
      <c r="M48" s="11">
        <f t="shared" ref="M48" si="43">SUM(L48*17697)</f>
        <v>66186.78</v>
      </c>
      <c r="N48" s="8">
        <v>1</v>
      </c>
      <c r="O48" s="11">
        <f t="shared" si="41"/>
        <v>66186.78</v>
      </c>
      <c r="P48" s="11">
        <f t="shared" ref="P48:P55" si="44">SUM(N48*O48)</f>
        <v>66186.78</v>
      </c>
      <c r="Q48" s="11">
        <f t="shared" si="42"/>
        <v>6618.6779999999999</v>
      </c>
      <c r="R48" s="8"/>
      <c r="S48" s="8"/>
      <c r="T48" s="8"/>
      <c r="U48" s="11">
        <f t="shared" si="4"/>
        <v>72805.457999999999</v>
      </c>
    </row>
    <row r="49" spans="2:21" ht="22.2" customHeight="1">
      <c r="B49" s="8">
        <v>17</v>
      </c>
      <c r="C49" s="8" t="s">
        <v>111</v>
      </c>
      <c r="D49" s="8" t="s">
        <v>40</v>
      </c>
      <c r="E49" s="8" t="s">
        <v>19</v>
      </c>
      <c r="F49" s="37"/>
      <c r="G49" s="8" t="s">
        <v>140</v>
      </c>
      <c r="H49" s="8"/>
      <c r="I49" s="8" t="s">
        <v>94</v>
      </c>
      <c r="J49" s="8">
        <v>4</v>
      </c>
      <c r="K49" s="8"/>
      <c r="L49" s="8">
        <v>2.92</v>
      </c>
      <c r="M49" s="11">
        <f t="shared" ref="M49:M101" si="45">SUM(L49*17697)</f>
        <v>51675.24</v>
      </c>
      <c r="N49" s="8">
        <v>1</v>
      </c>
      <c r="O49" s="11">
        <f t="shared" ref="O49" si="46">SUM(M49*N49*1)</f>
        <v>51675.24</v>
      </c>
      <c r="P49" s="11">
        <f t="shared" si="44"/>
        <v>51675.24</v>
      </c>
      <c r="Q49" s="11">
        <f t="shared" si="42"/>
        <v>5167.5240000000003</v>
      </c>
      <c r="R49" s="8"/>
      <c r="S49" s="8"/>
      <c r="T49" s="8"/>
      <c r="U49" s="11">
        <f t="shared" si="4"/>
        <v>56842.763999999996</v>
      </c>
    </row>
    <row r="50" spans="2:21" ht="34.799999999999997" customHeight="1">
      <c r="B50" s="8">
        <v>18</v>
      </c>
      <c r="C50" s="8" t="s">
        <v>215</v>
      </c>
      <c r="D50" s="8" t="s">
        <v>171</v>
      </c>
      <c r="E50" s="8" t="s">
        <v>19</v>
      </c>
      <c r="F50" s="37" t="s">
        <v>216</v>
      </c>
      <c r="G50" s="8" t="s">
        <v>225</v>
      </c>
      <c r="H50" s="8"/>
      <c r="I50" s="8" t="s">
        <v>94</v>
      </c>
      <c r="J50" s="8">
        <v>4</v>
      </c>
      <c r="K50" s="8"/>
      <c r="L50" s="8">
        <v>2.87</v>
      </c>
      <c r="M50" s="11">
        <f t="shared" si="45"/>
        <v>50790.39</v>
      </c>
      <c r="N50" s="8">
        <v>0.5</v>
      </c>
      <c r="O50" s="11">
        <f t="shared" ref="O50:O56" si="47">SUM(M50*1)</f>
        <v>50790.39</v>
      </c>
      <c r="P50" s="11">
        <f t="shared" si="44"/>
        <v>25395.195</v>
      </c>
      <c r="Q50" s="11">
        <f t="shared" si="42"/>
        <v>2539.5195000000003</v>
      </c>
      <c r="R50" s="8"/>
      <c r="S50" s="8"/>
      <c r="T50" s="8"/>
      <c r="U50" s="11">
        <f t="shared" si="4"/>
        <v>27934.714500000002</v>
      </c>
    </row>
    <row r="51" spans="2:21" ht="34.799999999999997" customHeight="1">
      <c r="B51" s="8"/>
      <c r="C51" s="8" t="s">
        <v>17</v>
      </c>
      <c r="D51" s="8" t="s">
        <v>169</v>
      </c>
      <c r="E51" s="8" t="s">
        <v>19</v>
      </c>
      <c r="F51" s="25" t="s">
        <v>20</v>
      </c>
      <c r="G51" s="8" t="s">
        <v>217</v>
      </c>
      <c r="H51" s="8" t="s">
        <v>62</v>
      </c>
      <c r="I51" s="8" t="s">
        <v>94</v>
      </c>
      <c r="J51" s="8">
        <v>3</v>
      </c>
      <c r="K51" s="8"/>
      <c r="L51" s="8">
        <v>3.75</v>
      </c>
      <c r="M51" s="11">
        <f t="shared" si="45"/>
        <v>66363.75</v>
      </c>
      <c r="N51" s="8">
        <v>0.5</v>
      </c>
      <c r="O51" s="11">
        <f t="shared" si="47"/>
        <v>66363.75</v>
      </c>
      <c r="P51" s="11">
        <f t="shared" si="44"/>
        <v>33181.875</v>
      </c>
      <c r="Q51" s="8">
        <v>0</v>
      </c>
      <c r="R51" s="8"/>
      <c r="S51" s="8"/>
      <c r="T51" s="8"/>
      <c r="U51" s="11">
        <f t="shared" si="4"/>
        <v>33181.875</v>
      </c>
    </row>
    <row r="52" spans="2:21" ht="34.200000000000003" customHeight="1">
      <c r="B52" s="8"/>
      <c r="C52" s="8" t="s">
        <v>22</v>
      </c>
      <c r="D52" s="8" t="s">
        <v>169</v>
      </c>
      <c r="E52" s="8" t="s">
        <v>19</v>
      </c>
      <c r="F52" s="25" t="s">
        <v>23</v>
      </c>
      <c r="G52" s="8" t="s">
        <v>226</v>
      </c>
      <c r="H52" s="8" t="s">
        <v>21</v>
      </c>
      <c r="I52" s="8" t="s">
        <v>94</v>
      </c>
      <c r="J52" s="8">
        <v>1</v>
      </c>
      <c r="K52" s="8"/>
      <c r="L52" s="8">
        <v>4.32</v>
      </c>
      <c r="M52" s="11">
        <f t="shared" si="45"/>
        <v>76451.040000000008</v>
      </c>
      <c r="N52" s="8">
        <v>0.5</v>
      </c>
      <c r="O52" s="11">
        <f t="shared" si="47"/>
        <v>76451.040000000008</v>
      </c>
      <c r="P52" s="11">
        <f t="shared" si="44"/>
        <v>38225.520000000004</v>
      </c>
      <c r="Q52" s="8">
        <v>0</v>
      </c>
      <c r="R52" s="8"/>
      <c r="S52" s="8"/>
      <c r="T52" s="8"/>
      <c r="U52" s="11">
        <f t="shared" si="4"/>
        <v>38225.520000000004</v>
      </c>
    </row>
    <row r="53" spans="2:21" ht="30" customHeight="1">
      <c r="B53" s="8"/>
      <c r="C53" s="8" t="s">
        <v>183</v>
      </c>
      <c r="D53" s="8" t="s">
        <v>170</v>
      </c>
      <c r="E53" s="8" t="s">
        <v>19</v>
      </c>
      <c r="F53" s="26" t="s">
        <v>189</v>
      </c>
      <c r="G53" s="8" t="s">
        <v>227</v>
      </c>
      <c r="H53" s="8"/>
      <c r="I53" s="8" t="s">
        <v>94</v>
      </c>
      <c r="J53" s="8">
        <v>4</v>
      </c>
      <c r="K53" s="8"/>
      <c r="L53" s="8">
        <v>2.82</v>
      </c>
      <c r="M53" s="11">
        <f t="shared" si="45"/>
        <v>49905.539999999994</v>
      </c>
      <c r="N53" s="8">
        <v>0.5</v>
      </c>
      <c r="O53" s="11">
        <f t="shared" si="47"/>
        <v>49905.539999999994</v>
      </c>
      <c r="P53" s="11">
        <f t="shared" si="44"/>
        <v>24952.769999999997</v>
      </c>
      <c r="Q53" s="8">
        <v>0</v>
      </c>
      <c r="R53" s="8"/>
      <c r="S53" s="8"/>
      <c r="T53" s="8"/>
      <c r="U53" s="11">
        <f t="shared" si="4"/>
        <v>24952.769999999997</v>
      </c>
    </row>
    <row r="54" spans="2:21" ht="35.4" customHeight="1">
      <c r="B54" s="11"/>
      <c r="C54" s="8" t="s">
        <v>26</v>
      </c>
      <c r="D54" s="8" t="s">
        <v>55</v>
      </c>
      <c r="E54" s="8" t="s">
        <v>19</v>
      </c>
      <c r="F54" s="25" t="s">
        <v>79</v>
      </c>
      <c r="G54" s="8" t="s">
        <v>228</v>
      </c>
      <c r="H54" s="8" t="s">
        <v>62</v>
      </c>
      <c r="I54" s="8" t="s">
        <v>94</v>
      </c>
      <c r="J54" s="8">
        <v>3</v>
      </c>
      <c r="K54" s="8"/>
      <c r="L54" s="8">
        <v>3.45</v>
      </c>
      <c r="M54" s="11">
        <f t="shared" si="45"/>
        <v>61054.65</v>
      </c>
      <c r="N54" s="8">
        <v>0.5</v>
      </c>
      <c r="O54" s="11">
        <f t="shared" si="47"/>
        <v>61054.65</v>
      </c>
      <c r="P54" s="11">
        <f t="shared" si="44"/>
        <v>30527.325000000001</v>
      </c>
      <c r="Q54" s="8">
        <v>0</v>
      </c>
      <c r="R54" s="8"/>
      <c r="S54" s="8"/>
      <c r="T54" s="8"/>
      <c r="U54" s="11">
        <f t="shared" si="4"/>
        <v>30527.325000000001</v>
      </c>
    </row>
    <row r="55" spans="2:21" ht="31.2">
      <c r="B55" s="8">
        <v>19</v>
      </c>
      <c r="C55" s="8" t="s">
        <v>42</v>
      </c>
      <c r="D55" s="8" t="s">
        <v>197</v>
      </c>
      <c r="E55" s="8" t="s">
        <v>19</v>
      </c>
      <c r="F55" s="25" t="s">
        <v>80</v>
      </c>
      <c r="G55" s="8" t="s">
        <v>229</v>
      </c>
      <c r="H55" s="8"/>
      <c r="I55" s="8" t="s">
        <v>94</v>
      </c>
      <c r="J55" s="8">
        <v>4</v>
      </c>
      <c r="K55" s="8"/>
      <c r="L55" s="8">
        <v>3.04</v>
      </c>
      <c r="M55" s="11">
        <f t="shared" si="45"/>
        <v>53798.879999999997</v>
      </c>
      <c r="N55" s="8">
        <v>1</v>
      </c>
      <c r="O55" s="11">
        <f t="shared" si="47"/>
        <v>53798.879999999997</v>
      </c>
      <c r="P55" s="11">
        <f t="shared" si="44"/>
        <v>53798.879999999997</v>
      </c>
      <c r="Q55" s="11">
        <f t="shared" ref="Q55" si="48">SUM(P55*10%)</f>
        <v>5379.8879999999999</v>
      </c>
      <c r="R55" s="8"/>
      <c r="S55" s="8"/>
      <c r="T55" s="8"/>
      <c r="U55" s="11">
        <f t="shared" si="4"/>
        <v>59178.767999999996</v>
      </c>
    </row>
    <row r="56" spans="2:21" ht="31.8" thickBot="1">
      <c r="B56" s="8"/>
      <c r="C56" s="8" t="s">
        <v>42</v>
      </c>
      <c r="D56" s="8" t="s">
        <v>197</v>
      </c>
      <c r="E56" s="8" t="s">
        <v>19</v>
      </c>
      <c r="F56" s="25" t="s">
        <v>80</v>
      </c>
      <c r="G56" s="8" t="s">
        <v>229</v>
      </c>
      <c r="H56" s="8"/>
      <c r="I56" s="8" t="s">
        <v>94</v>
      </c>
      <c r="J56" s="8">
        <v>4</v>
      </c>
      <c r="K56" s="8"/>
      <c r="L56" s="8">
        <v>3.04</v>
      </c>
      <c r="M56" s="11">
        <f t="shared" ref="M56" si="49">SUM(L56*17697)</f>
        <v>53798.879999999997</v>
      </c>
      <c r="N56" s="8">
        <v>0.5</v>
      </c>
      <c r="O56" s="11">
        <f t="shared" si="47"/>
        <v>53798.879999999997</v>
      </c>
      <c r="P56" s="11">
        <f t="shared" ref="P56" si="50">SUM(N56*O56)</f>
        <v>26899.439999999999</v>
      </c>
      <c r="Q56" s="11">
        <f>SUM(P56*0%)</f>
        <v>0</v>
      </c>
      <c r="R56" s="8"/>
      <c r="S56" s="8"/>
      <c r="T56" s="8"/>
      <c r="U56" s="11">
        <f t="shared" si="4"/>
        <v>26899.439999999999</v>
      </c>
    </row>
    <row r="57" spans="2:21" ht="38.4" customHeight="1" thickBot="1">
      <c r="B57" s="8"/>
      <c r="C57" s="8"/>
      <c r="D57" s="13" t="s">
        <v>272</v>
      </c>
      <c r="E57" s="8"/>
      <c r="F57" s="25"/>
      <c r="G57" s="8"/>
      <c r="H57" s="8"/>
      <c r="I57" s="8"/>
      <c r="J57" s="8"/>
      <c r="K57" s="8"/>
      <c r="L57" s="8"/>
      <c r="M57" s="14">
        <f>SUM(M47:M56)</f>
        <v>606476.18999999994</v>
      </c>
      <c r="N57" s="58">
        <f>SUM(N47:N56)</f>
        <v>7</v>
      </c>
      <c r="O57" s="14">
        <f>SUM(O47:O56)</f>
        <v>606476.18999999994</v>
      </c>
      <c r="P57" s="14">
        <f>SUM(P47:P56)</f>
        <v>427294.06500000006</v>
      </c>
      <c r="Q57" s="14">
        <f>SUM(Q47:Q56)</f>
        <v>27350.713499999998</v>
      </c>
      <c r="R57" s="8"/>
      <c r="S57" s="8"/>
      <c r="T57" s="8"/>
      <c r="U57" s="14">
        <f>SUM(P57+Q57+R57+S57+T57)</f>
        <v>454644.77850000007</v>
      </c>
    </row>
    <row r="58" spans="2:21" ht="48.75" hidden="1" customHeight="1">
      <c r="B58" s="8"/>
      <c r="C58" s="8"/>
      <c r="D58" s="8"/>
      <c r="E58" s="8"/>
      <c r="F58" s="25"/>
      <c r="G58" s="8"/>
      <c r="H58" s="8"/>
      <c r="I58" s="8"/>
      <c r="J58" s="8"/>
      <c r="K58" s="8"/>
      <c r="L58" s="8"/>
      <c r="M58" s="11"/>
      <c r="N58" s="8"/>
      <c r="O58" s="11"/>
      <c r="P58" s="11"/>
      <c r="Q58" s="11"/>
      <c r="R58" s="8"/>
      <c r="S58" s="8"/>
      <c r="T58" s="8"/>
      <c r="U58" s="11"/>
    </row>
    <row r="59" spans="2:21" ht="27.75" hidden="1" customHeight="1">
      <c r="B59" s="8"/>
      <c r="C59" s="8"/>
      <c r="D59" s="8"/>
      <c r="E59" s="8"/>
      <c r="F59" s="25"/>
      <c r="G59" s="8"/>
      <c r="H59" s="8"/>
      <c r="I59" s="8"/>
      <c r="J59" s="8"/>
      <c r="K59" s="8"/>
      <c r="L59" s="8"/>
      <c r="M59" s="11"/>
      <c r="N59" s="8"/>
      <c r="O59" s="11"/>
      <c r="P59" s="11"/>
      <c r="Q59" s="11"/>
      <c r="R59" s="8"/>
      <c r="S59" s="8"/>
      <c r="T59" s="8"/>
      <c r="U59" s="11"/>
    </row>
    <row r="60" spans="2:21" ht="31.8" customHeight="1">
      <c r="B60" s="8">
        <v>20</v>
      </c>
      <c r="C60" s="8" t="s">
        <v>31</v>
      </c>
      <c r="D60" s="8" t="s">
        <v>161</v>
      </c>
      <c r="E60" s="8" t="s">
        <v>49</v>
      </c>
      <c r="F60" s="25" t="s">
        <v>76</v>
      </c>
      <c r="G60" s="8" t="s">
        <v>233</v>
      </c>
      <c r="H60" s="8"/>
      <c r="I60" s="8" t="s">
        <v>97</v>
      </c>
      <c r="J60" s="8"/>
      <c r="K60" s="8"/>
      <c r="L60" s="8">
        <v>2.06</v>
      </c>
      <c r="M60" s="11">
        <f t="shared" ref="M60:M63" si="51">SUM(L60*17697)</f>
        <v>36455.82</v>
      </c>
      <c r="N60" s="8">
        <v>1</v>
      </c>
      <c r="O60" s="11">
        <f t="shared" ref="O60:O101" si="52">SUM(M60*N60*1)</f>
        <v>36455.82</v>
      </c>
      <c r="P60" s="11">
        <f>SUM(O60)</f>
        <v>36455.82</v>
      </c>
      <c r="Q60" s="11">
        <f t="shared" ref="Q60:Q64" si="53">SUM(P60*10%)</f>
        <v>3645.5820000000003</v>
      </c>
      <c r="R60" s="8"/>
      <c r="S60" s="8"/>
      <c r="T60" s="8"/>
      <c r="U60" s="11">
        <f t="shared" si="4"/>
        <v>40101.402000000002</v>
      </c>
    </row>
    <row r="61" spans="2:21" ht="33.6" customHeight="1">
      <c r="B61" s="8"/>
      <c r="C61" s="8" t="s">
        <v>31</v>
      </c>
      <c r="D61" s="8" t="s">
        <v>45</v>
      </c>
      <c r="E61" s="8" t="s">
        <v>49</v>
      </c>
      <c r="F61" s="25" t="s">
        <v>76</v>
      </c>
      <c r="G61" s="8" t="s">
        <v>233</v>
      </c>
      <c r="H61" s="8"/>
      <c r="I61" s="8" t="s">
        <v>97</v>
      </c>
      <c r="J61" s="8"/>
      <c r="K61" s="8"/>
      <c r="L61" s="8">
        <v>2.06</v>
      </c>
      <c r="M61" s="11">
        <f t="shared" ref="M61:M64" si="54">SUM(L61*17697)</f>
        <v>36455.82</v>
      </c>
      <c r="N61" s="8">
        <v>0.5</v>
      </c>
      <c r="O61" s="11">
        <f>SUM(M61*1)</f>
        <v>36455.82</v>
      </c>
      <c r="P61" s="11">
        <f t="shared" ref="P61:P64" si="55">SUM(N61*O61)</f>
        <v>18227.91</v>
      </c>
      <c r="Q61" s="8">
        <v>0</v>
      </c>
      <c r="R61" s="8"/>
      <c r="S61" s="8"/>
      <c r="T61" s="8"/>
      <c r="U61" s="11">
        <f t="shared" si="4"/>
        <v>18227.91</v>
      </c>
    </row>
    <row r="62" spans="2:21" ht="51" customHeight="1">
      <c r="B62" s="8">
        <v>21</v>
      </c>
      <c r="C62" s="8" t="s">
        <v>238</v>
      </c>
      <c r="D62" s="8" t="s">
        <v>239</v>
      </c>
      <c r="E62" s="8" t="s">
        <v>19</v>
      </c>
      <c r="F62" s="25" t="s">
        <v>240</v>
      </c>
      <c r="G62" s="8" t="s">
        <v>179</v>
      </c>
      <c r="H62" s="8"/>
      <c r="I62" s="13" t="s">
        <v>97</v>
      </c>
      <c r="J62" s="8"/>
      <c r="K62" s="8"/>
      <c r="L62" s="8">
        <v>1.76</v>
      </c>
      <c r="M62" s="11">
        <f t="shared" si="51"/>
        <v>31146.720000000001</v>
      </c>
      <c r="N62" s="8">
        <v>0.5</v>
      </c>
      <c r="O62" s="11">
        <f>SUM(M62*1)</f>
        <v>31146.720000000001</v>
      </c>
      <c r="P62" s="11">
        <f t="shared" ref="P62" si="56">SUM(N62*O62)</f>
        <v>15573.36</v>
      </c>
      <c r="Q62" s="11">
        <f t="shared" ref="Q62" si="57">SUM(P62*10%)</f>
        <v>1557.3360000000002</v>
      </c>
      <c r="R62" s="8"/>
      <c r="S62" s="8"/>
      <c r="T62" s="8"/>
      <c r="U62" s="11">
        <f t="shared" si="4"/>
        <v>17130.696</v>
      </c>
    </row>
    <row r="63" spans="2:21" ht="51" customHeight="1">
      <c r="B63" s="8">
        <v>22</v>
      </c>
      <c r="C63" s="8" t="s">
        <v>282</v>
      </c>
      <c r="D63" s="8" t="s">
        <v>196</v>
      </c>
      <c r="E63" s="8" t="s">
        <v>283</v>
      </c>
      <c r="F63" s="25"/>
      <c r="G63" s="8" t="s">
        <v>284</v>
      </c>
      <c r="H63" s="8"/>
      <c r="I63" s="8" t="s">
        <v>97</v>
      </c>
      <c r="J63" s="8"/>
      <c r="K63" s="8"/>
      <c r="L63" s="8">
        <v>1.92</v>
      </c>
      <c r="M63" s="11">
        <f t="shared" si="51"/>
        <v>33978.239999999998</v>
      </c>
      <c r="N63" s="8">
        <v>1</v>
      </c>
      <c r="O63" s="11">
        <f t="shared" ref="O63" si="58">SUM(M63*N63*1)</f>
        <v>33978.239999999998</v>
      </c>
      <c r="P63" s="11">
        <f>SUM(O63)</f>
        <v>33978.239999999998</v>
      </c>
      <c r="Q63" s="11">
        <f t="shared" ref="Q63" si="59">SUM(P63*10%)</f>
        <v>3397.8240000000001</v>
      </c>
      <c r="R63" s="8"/>
      <c r="S63" s="8"/>
      <c r="T63" s="8"/>
      <c r="U63" s="11">
        <f t="shared" si="4"/>
        <v>37376.063999999998</v>
      </c>
    </row>
    <row r="64" spans="2:21" ht="44.4" customHeight="1" thickBot="1">
      <c r="B64" s="8">
        <v>23</v>
      </c>
      <c r="C64" s="13" t="s">
        <v>111</v>
      </c>
      <c r="D64" s="8" t="s">
        <v>196</v>
      </c>
      <c r="E64" s="8" t="s">
        <v>49</v>
      </c>
      <c r="F64" s="25"/>
      <c r="G64" s="8" t="s">
        <v>259</v>
      </c>
      <c r="H64" s="8"/>
      <c r="I64" s="8" t="s">
        <v>97</v>
      </c>
      <c r="J64" s="8"/>
      <c r="K64" s="8"/>
      <c r="L64" s="8">
        <v>1.64</v>
      </c>
      <c r="M64" s="11">
        <f t="shared" si="54"/>
        <v>29023.079999999998</v>
      </c>
      <c r="N64" s="8">
        <v>0.5</v>
      </c>
      <c r="O64" s="11">
        <f>SUM(M64*1)</f>
        <v>29023.079999999998</v>
      </c>
      <c r="P64" s="11">
        <f t="shared" si="55"/>
        <v>14511.539999999999</v>
      </c>
      <c r="Q64" s="11">
        <f t="shared" si="53"/>
        <v>1451.154</v>
      </c>
      <c r="R64" s="8"/>
      <c r="S64" s="8"/>
      <c r="T64" s="13"/>
      <c r="U64" s="11">
        <f t="shared" si="4"/>
        <v>15962.694</v>
      </c>
    </row>
    <row r="65" spans="2:21" ht="32.25" hidden="1" customHeight="1">
      <c r="B65" s="8"/>
      <c r="C65" s="8"/>
      <c r="D65" s="8"/>
      <c r="E65" s="8"/>
      <c r="F65" s="28"/>
      <c r="G65" s="8"/>
      <c r="H65" s="8"/>
      <c r="I65" s="8"/>
      <c r="J65" s="8"/>
      <c r="K65" s="8"/>
      <c r="L65" s="8"/>
      <c r="M65" s="11"/>
      <c r="N65" s="8"/>
      <c r="O65" s="11"/>
      <c r="P65" s="11"/>
      <c r="Q65" s="8"/>
      <c r="R65" s="8"/>
      <c r="S65" s="8"/>
      <c r="T65" s="8"/>
      <c r="U65" s="11"/>
    </row>
    <row r="66" spans="2:21" ht="42.6" customHeight="1" thickBot="1">
      <c r="B66" s="8"/>
      <c r="C66" s="8"/>
      <c r="D66" s="13" t="s">
        <v>275</v>
      </c>
      <c r="E66" s="8"/>
      <c r="F66" s="25"/>
      <c r="G66" s="8"/>
      <c r="H66" s="8"/>
      <c r="I66" s="8"/>
      <c r="J66" s="8"/>
      <c r="K66" s="8"/>
      <c r="L66" s="8"/>
      <c r="M66" s="14">
        <f>SUM(M60:M65)</f>
        <v>167059.68</v>
      </c>
      <c r="N66" s="83">
        <f>SUM(N60:N65)</f>
        <v>3.5</v>
      </c>
      <c r="O66" s="14">
        <f>SUM(O60:O65)</f>
        <v>167059.68</v>
      </c>
      <c r="P66" s="14">
        <f>SUM(P60:P65)</f>
        <v>118746.86999999998</v>
      </c>
      <c r="Q66" s="14">
        <f>SUM(Q60:Q65)</f>
        <v>10051.896000000001</v>
      </c>
      <c r="R66" s="8"/>
      <c r="S66" s="8"/>
      <c r="T66" s="8"/>
      <c r="U66" s="14">
        <f t="shared" si="4"/>
        <v>128798.76599999997</v>
      </c>
    </row>
    <row r="67" spans="2:21" ht="16.2" hidden="1" thickBot="1">
      <c r="B67" s="8"/>
      <c r="C67" s="8"/>
      <c r="D67" s="8"/>
      <c r="E67" s="8"/>
      <c r="F67" s="25"/>
      <c r="G67" s="8"/>
      <c r="H67" s="8"/>
      <c r="I67" s="8"/>
      <c r="J67" s="8"/>
      <c r="K67" s="8"/>
      <c r="L67" s="8"/>
      <c r="M67" s="11"/>
      <c r="N67" s="8"/>
      <c r="O67" s="11"/>
      <c r="P67" s="11"/>
      <c r="Q67" s="11"/>
      <c r="R67" s="8"/>
      <c r="S67" s="8"/>
      <c r="T67" s="8"/>
      <c r="U67" s="11">
        <f t="shared" si="4"/>
        <v>0</v>
      </c>
    </row>
    <row r="68" spans="2:21" ht="16.2" hidden="1" thickBot="1">
      <c r="B68" s="8"/>
      <c r="C68" s="8"/>
      <c r="D68" s="8"/>
      <c r="E68" s="8"/>
      <c r="F68" s="25"/>
      <c r="G68" s="8"/>
      <c r="H68" s="8"/>
      <c r="I68" s="8"/>
      <c r="J68" s="8"/>
      <c r="K68" s="8"/>
      <c r="L68" s="8"/>
      <c r="M68" s="11"/>
      <c r="N68" s="8"/>
      <c r="O68" s="11"/>
      <c r="P68" s="11"/>
      <c r="Q68" s="13"/>
      <c r="R68" s="8"/>
      <c r="S68" s="8"/>
      <c r="T68" s="8"/>
      <c r="U68" s="11">
        <f t="shared" si="4"/>
        <v>0</v>
      </c>
    </row>
    <row r="69" spans="2:21" ht="16.2" hidden="1" thickBot="1">
      <c r="B69" s="8"/>
      <c r="C69" s="8"/>
      <c r="D69" s="8"/>
      <c r="E69" s="8"/>
      <c r="F69" s="25"/>
      <c r="G69" s="8"/>
      <c r="H69" s="8"/>
      <c r="I69" s="8"/>
      <c r="J69" s="8"/>
      <c r="K69" s="8"/>
      <c r="L69" s="8"/>
      <c r="M69" s="11"/>
      <c r="N69" s="8"/>
      <c r="O69" s="11"/>
      <c r="P69" s="11"/>
      <c r="Q69" s="11"/>
      <c r="R69" s="8"/>
      <c r="S69" s="8"/>
      <c r="T69" s="8"/>
      <c r="U69" s="11">
        <f t="shared" si="4"/>
        <v>0</v>
      </c>
    </row>
    <row r="70" spans="2:21" ht="16.2" hidden="1" thickBot="1">
      <c r="B70" s="8"/>
      <c r="C70" s="8"/>
      <c r="D70" s="8"/>
      <c r="E70" s="8"/>
      <c r="F70" s="25"/>
      <c r="G70" s="8"/>
      <c r="H70" s="8"/>
      <c r="I70" s="8"/>
      <c r="J70" s="8"/>
      <c r="K70" s="8"/>
      <c r="L70" s="8"/>
      <c r="M70" s="11"/>
      <c r="N70" s="8"/>
      <c r="O70" s="11"/>
      <c r="P70" s="11"/>
      <c r="Q70" s="11"/>
      <c r="R70" s="8"/>
      <c r="S70" s="8"/>
      <c r="T70" s="8"/>
      <c r="U70" s="11"/>
    </row>
    <row r="71" spans="2:21" ht="16.2" hidden="1" thickBot="1">
      <c r="B71" s="43"/>
      <c r="C71" s="43"/>
      <c r="D71" s="43"/>
      <c r="E71" s="43"/>
      <c r="F71" s="44"/>
      <c r="G71" s="43"/>
      <c r="H71" s="43"/>
      <c r="I71" s="43"/>
      <c r="J71" s="43"/>
      <c r="K71" s="43"/>
      <c r="L71" s="43"/>
      <c r="M71" s="45"/>
      <c r="N71" s="43"/>
      <c r="O71" s="45"/>
      <c r="P71" s="45"/>
      <c r="Q71" s="45"/>
      <c r="R71" s="43"/>
      <c r="S71" s="43"/>
      <c r="T71" s="43"/>
      <c r="U71" s="45"/>
    </row>
    <row r="72" spans="2:21" ht="31.8" thickBot="1">
      <c r="B72" s="49"/>
      <c r="C72" s="63"/>
      <c r="D72" s="56" t="s">
        <v>172</v>
      </c>
      <c r="E72" s="50"/>
      <c r="F72" s="52"/>
      <c r="G72" s="50"/>
      <c r="H72" s="50"/>
      <c r="I72" s="50"/>
      <c r="J72" s="50"/>
      <c r="K72" s="50"/>
      <c r="L72" s="50"/>
      <c r="M72" s="58">
        <f>SUM(M45+M57+M66)</f>
        <v>2103819.36</v>
      </c>
      <c r="N72" s="83">
        <f>SUM(N45+N57+N66)</f>
        <v>25.5</v>
      </c>
      <c r="O72" s="58">
        <f>SUM(O45+O57+O66)</f>
        <v>2069664.15</v>
      </c>
      <c r="P72" s="58">
        <f>SUM(P45+P57+P66)</f>
        <v>1633769.3430000001</v>
      </c>
      <c r="Q72" s="58">
        <f>SUM(Q45+Q57+Q66)</f>
        <v>134851.13999999998</v>
      </c>
      <c r="R72" s="50"/>
      <c r="S72" s="58">
        <f>SUM(S45+S57+S66)</f>
        <v>5309</v>
      </c>
      <c r="T72" s="50"/>
      <c r="U72" s="58">
        <f>SUM(U45+U57+U66)</f>
        <v>1773929.483</v>
      </c>
    </row>
    <row r="73" spans="2:21" ht="23.4" customHeight="1">
      <c r="B73" s="46">
        <v>24</v>
      </c>
      <c r="C73" s="46" t="s">
        <v>210</v>
      </c>
      <c r="D73" s="46" t="s">
        <v>56</v>
      </c>
      <c r="E73" s="46"/>
      <c r="F73" s="47"/>
      <c r="G73" s="46"/>
      <c r="H73" s="46"/>
      <c r="I73" s="46"/>
      <c r="J73" s="46"/>
      <c r="K73" s="46">
        <v>5</v>
      </c>
      <c r="L73" s="46">
        <v>2.1</v>
      </c>
      <c r="M73" s="48">
        <f t="shared" ref="M73" si="60">SUM(L73*17697)</f>
        <v>37163.700000000004</v>
      </c>
      <c r="N73" s="46">
        <v>1</v>
      </c>
      <c r="O73" s="48">
        <f t="shared" ref="O73" si="61">SUM(M73*N73*1)</f>
        <v>37163.700000000004</v>
      </c>
      <c r="P73" s="48">
        <f t="shared" ref="P73:P74" si="62">SUM(N73*O73)</f>
        <v>37163.700000000004</v>
      </c>
      <c r="Q73" s="48">
        <f t="shared" ref="Q73:Q75" si="63">SUM(P73*10%)</f>
        <v>3716.3700000000008</v>
      </c>
      <c r="R73" s="46"/>
      <c r="S73" s="46"/>
      <c r="T73" s="46"/>
      <c r="U73" s="48">
        <f t="shared" ref="U73:U75" si="64">SUM(P73+Q73+R73+T73)</f>
        <v>40880.070000000007</v>
      </c>
    </row>
    <row r="74" spans="2:21" ht="31.2">
      <c r="B74" s="8">
        <v>25</v>
      </c>
      <c r="C74" s="8" t="s">
        <v>77</v>
      </c>
      <c r="D74" s="8" t="s">
        <v>132</v>
      </c>
      <c r="E74" s="8"/>
      <c r="F74" s="25"/>
      <c r="G74" s="8"/>
      <c r="H74" s="8"/>
      <c r="I74" s="8"/>
      <c r="J74" s="8"/>
      <c r="K74" s="8">
        <v>4</v>
      </c>
      <c r="L74" s="8">
        <v>1.96</v>
      </c>
      <c r="M74" s="11">
        <f t="shared" ref="M74" si="65">SUM(L74*17697)</f>
        <v>34686.120000000003</v>
      </c>
      <c r="N74" s="8">
        <v>1</v>
      </c>
      <c r="O74" s="11">
        <f t="shared" ref="O74:O75" si="66">SUM(M74*N74*1)</f>
        <v>34686.120000000003</v>
      </c>
      <c r="P74" s="11">
        <f t="shared" si="62"/>
        <v>34686.120000000003</v>
      </c>
      <c r="Q74" s="11">
        <f t="shared" si="63"/>
        <v>3468.6120000000005</v>
      </c>
      <c r="R74" s="8"/>
      <c r="S74" s="8"/>
      <c r="T74" s="8"/>
      <c r="U74" s="11">
        <f t="shared" si="64"/>
        <v>38154.732000000004</v>
      </c>
    </row>
    <row r="75" spans="2:21" ht="43.8" customHeight="1">
      <c r="B75" s="8">
        <v>26</v>
      </c>
      <c r="C75" s="8" t="s">
        <v>209</v>
      </c>
      <c r="D75" s="8" t="s">
        <v>32</v>
      </c>
      <c r="E75" s="8"/>
      <c r="F75" s="25"/>
      <c r="G75" s="8"/>
      <c r="H75" s="8"/>
      <c r="I75" s="8"/>
      <c r="J75" s="8"/>
      <c r="K75" s="8">
        <v>4</v>
      </c>
      <c r="L75" s="8">
        <v>1.96</v>
      </c>
      <c r="M75" s="11">
        <f>SUM(L75*17697)</f>
        <v>34686.120000000003</v>
      </c>
      <c r="N75" s="8">
        <v>1</v>
      </c>
      <c r="O75" s="11">
        <f t="shared" si="66"/>
        <v>34686.120000000003</v>
      </c>
      <c r="P75" s="11">
        <f t="shared" ref="P75" si="67">SUM(N75*O75)</f>
        <v>34686.120000000003</v>
      </c>
      <c r="Q75" s="11">
        <f t="shared" si="63"/>
        <v>3468.6120000000005</v>
      </c>
      <c r="R75" s="8"/>
      <c r="S75" s="8"/>
      <c r="T75" s="8"/>
      <c r="U75" s="11">
        <f t="shared" si="64"/>
        <v>38154.732000000004</v>
      </c>
    </row>
    <row r="76" spans="2:21" ht="15.6" hidden="1">
      <c r="B76" s="8">
        <v>30</v>
      </c>
      <c r="C76" s="8" t="s">
        <v>111</v>
      </c>
      <c r="D76" s="8"/>
      <c r="E76" s="8"/>
      <c r="F76" s="25"/>
      <c r="G76" s="8"/>
      <c r="H76" s="8"/>
      <c r="I76" s="8"/>
      <c r="J76" s="8"/>
      <c r="K76" s="8"/>
      <c r="L76" s="8"/>
      <c r="M76" s="11"/>
      <c r="N76" s="8"/>
      <c r="O76" s="11"/>
      <c r="P76" s="11"/>
      <c r="Q76" s="11"/>
      <c r="R76" s="8"/>
      <c r="S76" s="8"/>
      <c r="T76" s="8"/>
      <c r="U76" s="11"/>
    </row>
    <row r="77" spans="2:21" ht="25.8" customHeight="1">
      <c r="B77" s="8"/>
      <c r="C77" s="8" t="s">
        <v>209</v>
      </c>
      <c r="D77" s="8" t="s">
        <v>133</v>
      </c>
      <c r="E77" s="8"/>
      <c r="F77" s="25"/>
      <c r="G77" s="8"/>
      <c r="H77" s="8"/>
      <c r="I77" s="8"/>
      <c r="J77" s="8"/>
      <c r="K77" s="8">
        <v>3</v>
      </c>
      <c r="L77" s="8">
        <v>1.83</v>
      </c>
      <c r="M77" s="11">
        <f t="shared" ref="M77:M78" si="68">SUM(L77*17697)</f>
        <v>32385.510000000002</v>
      </c>
      <c r="N77" s="8">
        <v>0.5</v>
      </c>
      <c r="O77" s="11">
        <f>SUM(M77*1)</f>
        <v>32385.510000000002</v>
      </c>
      <c r="P77" s="11">
        <f t="shared" ref="P77:P101" si="69">SUM(N77*O77)</f>
        <v>16192.755000000001</v>
      </c>
      <c r="Q77" s="11">
        <v>0</v>
      </c>
      <c r="R77" s="8"/>
      <c r="S77" s="8"/>
      <c r="T77" s="8"/>
      <c r="U77" s="11">
        <f t="shared" si="4"/>
        <v>16192.755000000001</v>
      </c>
    </row>
    <row r="78" spans="2:21" ht="33.6" customHeight="1">
      <c r="B78" s="8">
        <v>27</v>
      </c>
      <c r="C78" s="8" t="s">
        <v>212</v>
      </c>
      <c r="D78" s="8" t="s">
        <v>199</v>
      </c>
      <c r="E78" s="8"/>
      <c r="F78" s="25"/>
      <c r="G78" s="8"/>
      <c r="H78" s="8"/>
      <c r="I78" s="8"/>
      <c r="J78" s="8"/>
      <c r="K78" s="8">
        <v>3</v>
      </c>
      <c r="L78" s="8">
        <v>1.83</v>
      </c>
      <c r="M78" s="11">
        <f t="shared" si="68"/>
        <v>32385.510000000002</v>
      </c>
      <c r="N78" s="8">
        <v>1</v>
      </c>
      <c r="O78" s="11">
        <f>SUM(M78*1)</f>
        <v>32385.510000000002</v>
      </c>
      <c r="P78" s="11">
        <f t="shared" si="69"/>
        <v>32385.510000000002</v>
      </c>
      <c r="Q78" s="11">
        <f t="shared" ref="Q78:Q101" si="70">SUM(P78*10%)</f>
        <v>3238.5510000000004</v>
      </c>
      <c r="R78" s="8"/>
      <c r="S78" s="8"/>
      <c r="T78" s="8"/>
      <c r="U78" s="11">
        <f t="shared" si="4"/>
        <v>35624.061000000002</v>
      </c>
    </row>
    <row r="79" spans="2:21" ht="18.600000000000001" customHeight="1">
      <c r="B79" s="8"/>
      <c r="C79" s="8" t="s">
        <v>212</v>
      </c>
      <c r="D79" s="8" t="s">
        <v>34</v>
      </c>
      <c r="E79" s="8"/>
      <c r="F79" s="25"/>
      <c r="G79" s="8"/>
      <c r="H79" s="8"/>
      <c r="I79" s="8"/>
      <c r="J79" s="8"/>
      <c r="K79" s="8">
        <v>1</v>
      </c>
      <c r="L79" s="8">
        <v>1.6</v>
      </c>
      <c r="M79" s="11">
        <f t="shared" ref="M79" si="71">SUM(L79*17697)</f>
        <v>28315.200000000001</v>
      </c>
      <c r="N79" s="8">
        <v>0.5</v>
      </c>
      <c r="O79" s="11">
        <f>SUM(M79*1)</f>
        <v>28315.200000000001</v>
      </c>
      <c r="P79" s="11">
        <f t="shared" si="69"/>
        <v>14157.6</v>
      </c>
      <c r="Q79" s="11">
        <v>0</v>
      </c>
      <c r="R79" s="8"/>
      <c r="S79" s="8"/>
      <c r="T79" s="8"/>
      <c r="U79" s="11">
        <f t="shared" si="4"/>
        <v>14157.6</v>
      </c>
    </row>
    <row r="80" spans="2:21" ht="25.2" customHeight="1">
      <c r="B80" s="8">
        <v>28</v>
      </c>
      <c r="C80" s="8" t="s">
        <v>108</v>
      </c>
      <c r="D80" s="8" t="s">
        <v>133</v>
      </c>
      <c r="E80" s="8"/>
      <c r="F80" s="25"/>
      <c r="G80" s="8"/>
      <c r="H80" s="8"/>
      <c r="I80" s="8"/>
      <c r="J80" s="8"/>
      <c r="K80" s="8">
        <v>3</v>
      </c>
      <c r="L80" s="8">
        <v>1.83</v>
      </c>
      <c r="M80" s="11">
        <f t="shared" si="45"/>
        <v>32385.510000000002</v>
      </c>
      <c r="N80" s="8">
        <v>1</v>
      </c>
      <c r="O80" s="11">
        <f t="shared" si="52"/>
        <v>32385.510000000002</v>
      </c>
      <c r="P80" s="11">
        <f t="shared" si="69"/>
        <v>32385.510000000002</v>
      </c>
      <c r="Q80" s="11">
        <f t="shared" si="70"/>
        <v>3238.5510000000004</v>
      </c>
      <c r="R80" s="8"/>
      <c r="S80" s="8"/>
      <c r="T80" s="8"/>
      <c r="U80" s="11">
        <f t="shared" si="4"/>
        <v>35624.061000000002</v>
      </c>
    </row>
    <row r="81" spans="2:21" ht="21" customHeight="1">
      <c r="B81" s="8"/>
      <c r="C81" s="8" t="s">
        <v>108</v>
      </c>
      <c r="D81" s="8" t="s">
        <v>34</v>
      </c>
      <c r="E81" s="8"/>
      <c r="F81" s="25"/>
      <c r="G81" s="8"/>
      <c r="H81" s="8"/>
      <c r="I81" s="8"/>
      <c r="J81" s="8"/>
      <c r="K81" s="8">
        <v>1</v>
      </c>
      <c r="L81" s="8">
        <v>1.6</v>
      </c>
      <c r="M81" s="11">
        <f t="shared" si="45"/>
        <v>28315.200000000001</v>
      </c>
      <c r="N81" s="8">
        <v>0.5</v>
      </c>
      <c r="O81" s="11">
        <f>SUM(M81*1)</f>
        <v>28315.200000000001</v>
      </c>
      <c r="P81" s="11">
        <f t="shared" si="69"/>
        <v>14157.6</v>
      </c>
      <c r="Q81" s="11">
        <v>0</v>
      </c>
      <c r="R81" s="8"/>
      <c r="S81" s="8"/>
      <c r="T81" s="8"/>
      <c r="U81" s="11">
        <f t="shared" si="4"/>
        <v>14157.6</v>
      </c>
    </row>
    <row r="82" spans="2:21" ht="21" customHeight="1">
      <c r="B82" s="8">
        <v>29</v>
      </c>
      <c r="C82" s="8" t="s">
        <v>281</v>
      </c>
      <c r="D82" s="8" t="s">
        <v>134</v>
      </c>
      <c r="E82" s="13"/>
      <c r="F82" s="28"/>
      <c r="G82" s="13"/>
      <c r="H82" s="13"/>
      <c r="I82" s="13"/>
      <c r="J82" s="13"/>
      <c r="K82" s="8">
        <v>3</v>
      </c>
      <c r="L82" s="8">
        <v>1.83</v>
      </c>
      <c r="M82" s="11">
        <f t="shared" si="45"/>
        <v>32385.510000000002</v>
      </c>
      <c r="N82" s="8">
        <v>1</v>
      </c>
      <c r="O82" s="11">
        <f>SUM(M82*1)</f>
        <v>32385.510000000002</v>
      </c>
      <c r="P82" s="11">
        <f t="shared" si="69"/>
        <v>32385.510000000002</v>
      </c>
      <c r="Q82" s="11">
        <f t="shared" si="70"/>
        <v>3238.5510000000004</v>
      </c>
      <c r="R82" s="8"/>
      <c r="S82" s="8"/>
      <c r="T82" s="8"/>
      <c r="U82" s="11">
        <f t="shared" si="4"/>
        <v>35624.061000000002</v>
      </c>
    </row>
    <row r="83" spans="2:21" ht="27" customHeight="1">
      <c r="B83" s="8"/>
      <c r="C83" s="8" t="s">
        <v>281</v>
      </c>
      <c r="D83" s="8" t="s">
        <v>134</v>
      </c>
      <c r="E83" s="13"/>
      <c r="F83" s="28"/>
      <c r="G83" s="13"/>
      <c r="H83" s="13"/>
      <c r="I83" s="13"/>
      <c r="J83" s="13"/>
      <c r="K83" s="8">
        <v>3</v>
      </c>
      <c r="L83" s="8">
        <v>1.83</v>
      </c>
      <c r="M83" s="11">
        <f t="shared" si="45"/>
        <v>32385.510000000002</v>
      </c>
      <c r="N83" s="8">
        <v>0.5</v>
      </c>
      <c r="O83" s="11">
        <f>SUM(M83*1)</f>
        <v>32385.510000000002</v>
      </c>
      <c r="P83" s="11">
        <f t="shared" si="69"/>
        <v>16192.755000000001</v>
      </c>
      <c r="Q83" s="11">
        <v>0</v>
      </c>
      <c r="R83" s="8"/>
      <c r="S83" s="13"/>
      <c r="T83" s="13"/>
      <c r="U83" s="11">
        <f t="shared" si="4"/>
        <v>16192.755000000001</v>
      </c>
    </row>
    <row r="84" spans="2:21" ht="15.6" hidden="1">
      <c r="B84" s="8"/>
      <c r="C84" s="8" t="s">
        <v>111</v>
      </c>
      <c r="D84" s="8"/>
      <c r="E84" s="8"/>
      <c r="F84" s="25"/>
      <c r="G84" s="8"/>
      <c r="H84" s="8"/>
      <c r="I84" s="8"/>
      <c r="J84" s="8"/>
      <c r="K84" s="8"/>
      <c r="L84" s="8"/>
      <c r="M84" s="11"/>
      <c r="N84" s="8"/>
      <c r="O84" s="11"/>
      <c r="P84" s="11"/>
      <c r="Q84" s="11"/>
      <c r="R84" s="18"/>
      <c r="S84" s="18"/>
      <c r="T84" s="8"/>
      <c r="U84" s="11"/>
    </row>
    <row r="85" spans="2:21" ht="31.2">
      <c r="B85" s="8">
        <v>30</v>
      </c>
      <c r="C85" s="8" t="s">
        <v>84</v>
      </c>
      <c r="D85" s="7" t="s">
        <v>211</v>
      </c>
      <c r="E85" s="8"/>
      <c r="F85" s="25"/>
      <c r="G85" s="8"/>
      <c r="H85" s="8"/>
      <c r="I85" s="8"/>
      <c r="J85" s="8"/>
      <c r="K85" s="8">
        <v>2</v>
      </c>
      <c r="L85" s="8">
        <v>1.71</v>
      </c>
      <c r="M85" s="11">
        <f t="shared" si="45"/>
        <v>30261.87</v>
      </c>
      <c r="N85" s="8">
        <v>1</v>
      </c>
      <c r="O85" s="11">
        <f>SUM(M85*1)</f>
        <v>30261.87</v>
      </c>
      <c r="P85" s="11">
        <f t="shared" ref="P85:P90" si="72">SUM(N85*O85)</f>
        <v>30261.87</v>
      </c>
      <c r="Q85" s="11">
        <f t="shared" si="70"/>
        <v>3026.1869999999999</v>
      </c>
      <c r="R85" s="11">
        <f>SUM(17697*30)/100</f>
        <v>5309.1</v>
      </c>
      <c r="S85" s="18"/>
      <c r="T85" s="8"/>
      <c r="U85" s="11">
        <f t="shared" si="4"/>
        <v>38597.156999999999</v>
      </c>
    </row>
    <row r="86" spans="2:21" ht="31.2">
      <c r="B86" s="8"/>
      <c r="C86" s="8" t="s">
        <v>84</v>
      </c>
      <c r="D86" s="7" t="s">
        <v>211</v>
      </c>
      <c r="E86" s="8"/>
      <c r="F86" s="25"/>
      <c r="G86" s="8"/>
      <c r="H86" s="8"/>
      <c r="I86" s="8"/>
      <c r="J86" s="8"/>
      <c r="K86" s="8">
        <v>2</v>
      </c>
      <c r="L86" s="8">
        <v>1.71</v>
      </c>
      <c r="M86" s="11">
        <f t="shared" si="45"/>
        <v>30261.87</v>
      </c>
      <c r="N86" s="8">
        <v>0.25</v>
      </c>
      <c r="O86" s="11">
        <f t="shared" ref="O86:O90" si="73">SUM(M86*1)</f>
        <v>30261.87</v>
      </c>
      <c r="P86" s="11">
        <f t="shared" si="69"/>
        <v>7565.4674999999997</v>
      </c>
      <c r="Q86" s="11">
        <f t="shared" si="70"/>
        <v>756.54674999999997</v>
      </c>
      <c r="R86" s="11">
        <f>SUM(17697*30)/100/4</f>
        <v>1327.2750000000001</v>
      </c>
      <c r="S86" s="8"/>
      <c r="T86" s="8"/>
      <c r="U86" s="11">
        <f t="shared" si="4"/>
        <v>9649.2892499999998</v>
      </c>
    </row>
    <row r="87" spans="2:21" ht="36.6" customHeight="1">
      <c r="B87" s="8">
        <v>31</v>
      </c>
      <c r="C87" s="8" t="s">
        <v>57</v>
      </c>
      <c r="D87" s="7" t="s">
        <v>211</v>
      </c>
      <c r="E87" s="8"/>
      <c r="F87" s="25"/>
      <c r="G87" s="8"/>
      <c r="H87" s="8"/>
      <c r="I87" s="8"/>
      <c r="J87" s="8"/>
      <c r="K87" s="8">
        <v>2</v>
      </c>
      <c r="L87" s="8">
        <v>1.71</v>
      </c>
      <c r="M87" s="11">
        <f t="shared" si="45"/>
        <v>30261.87</v>
      </c>
      <c r="N87" s="8">
        <v>1</v>
      </c>
      <c r="O87" s="11">
        <f t="shared" si="73"/>
        <v>30261.87</v>
      </c>
      <c r="P87" s="11">
        <f t="shared" si="72"/>
        <v>30261.87</v>
      </c>
      <c r="Q87" s="11">
        <f t="shared" si="70"/>
        <v>3026.1869999999999</v>
      </c>
      <c r="R87" s="11">
        <f>SUM(17697*30)/100</f>
        <v>5309.1</v>
      </c>
      <c r="S87" s="8"/>
      <c r="T87" s="8"/>
      <c r="U87" s="11">
        <f t="shared" si="4"/>
        <v>38597.156999999999</v>
      </c>
    </row>
    <row r="88" spans="2:21" ht="37.200000000000003" customHeight="1">
      <c r="B88" s="8"/>
      <c r="C88" s="8" t="s">
        <v>57</v>
      </c>
      <c r="D88" s="42" t="s">
        <v>211</v>
      </c>
      <c r="E88" s="8"/>
      <c r="F88" s="25"/>
      <c r="G88" s="8"/>
      <c r="H88" s="8"/>
      <c r="I88" s="8"/>
      <c r="J88" s="8"/>
      <c r="K88" s="8">
        <v>2</v>
      </c>
      <c r="L88" s="8">
        <v>1.71</v>
      </c>
      <c r="M88" s="11">
        <f t="shared" si="45"/>
        <v>30261.87</v>
      </c>
      <c r="N88" s="8">
        <v>0.25</v>
      </c>
      <c r="O88" s="11">
        <f t="shared" si="73"/>
        <v>30261.87</v>
      </c>
      <c r="P88" s="11">
        <f t="shared" si="72"/>
        <v>7565.4674999999997</v>
      </c>
      <c r="Q88" s="11">
        <f t="shared" si="70"/>
        <v>756.54674999999997</v>
      </c>
      <c r="R88" s="11">
        <f>SUM(17697*30)/100/4</f>
        <v>1327.2750000000001</v>
      </c>
      <c r="S88" s="8"/>
      <c r="T88" s="8"/>
      <c r="U88" s="11">
        <f t="shared" si="4"/>
        <v>9649.2892499999998</v>
      </c>
    </row>
    <row r="89" spans="2:21" ht="31.2">
      <c r="B89" s="8">
        <v>32</v>
      </c>
      <c r="C89" s="8" t="s">
        <v>83</v>
      </c>
      <c r="D89" s="7" t="s">
        <v>211</v>
      </c>
      <c r="E89" s="8"/>
      <c r="F89" s="25"/>
      <c r="G89" s="8"/>
      <c r="H89" s="8"/>
      <c r="I89" s="8"/>
      <c r="J89" s="8"/>
      <c r="K89" s="8">
        <v>2</v>
      </c>
      <c r="L89" s="8">
        <v>1.71</v>
      </c>
      <c r="M89" s="11">
        <f t="shared" si="45"/>
        <v>30261.87</v>
      </c>
      <c r="N89" s="8">
        <v>1</v>
      </c>
      <c r="O89" s="11">
        <f t="shared" si="73"/>
        <v>30261.87</v>
      </c>
      <c r="P89" s="11">
        <f t="shared" si="72"/>
        <v>30261.87</v>
      </c>
      <c r="Q89" s="11">
        <f t="shared" si="70"/>
        <v>3026.1869999999999</v>
      </c>
      <c r="R89" s="11">
        <f>SUM(17697*30)/100</f>
        <v>5309.1</v>
      </c>
      <c r="S89" s="8"/>
      <c r="T89" s="8"/>
      <c r="U89" s="11">
        <f t="shared" si="4"/>
        <v>38597.156999999999</v>
      </c>
    </row>
    <row r="90" spans="2:21" ht="31.2">
      <c r="B90" s="8"/>
      <c r="C90" s="8" t="s">
        <v>83</v>
      </c>
      <c r="D90" s="7" t="s">
        <v>211</v>
      </c>
      <c r="E90" s="8"/>
      <c r="F90" s="25"/>
      <c r="G90" s="8"/>
      <c r="H90" s="8"/>
      <c r="I90" s="8"/>
      <c r="J90" s="8"/>
      <c r="K90" s="8">
        <v>2</v>
      </c>
      <c r="L90" s="8">
        <v>1.71</v>
      </c>
      <c r="M90" s="11">
        <f t="shared" si="45"/>
        <v>30261.87</v>
      </c>
      <c r="N90" s="8">
        <v>0.25</v>
      </c>
      <c r="O90" s="11">
        <f t="shared" si="73"/>
        <v>30261.87</v>
      </c>
      <c r="P90" s="11">
        <f t="shared" si="72"/>
        <v>7565.4674999999997</v>
      </c>
      <c r="Q90" s="11">
        <f t="shared" si="70"/>
        <v>756.54674999999997</v>
      </c>
      <c r="R90" s="11">
        <f>SUM(17697*30)/100/4</f>
        <v>1327.2750000000001</v>
      </c>
      <c r="S90" s="8"/>
      <c r="T90" s="8"/>
      <c r="U90" s="11">
        <f t="shared" si="4"/>
        <v>9649.2892499999998</v>
      </c>
    </row>
    <row r="91" spans="2:21" ht="31.2">
      <c r="B91" s="8">
        <v>33</v>
      </c>
      <c r="C91" s="8" t="s">
        <v>109</v>
      </c>
      <c r="D91" s="7" t="s">
        <v>211</v>
      </c>
      <c r="E91" s="8"/>
      <c r="F91" s="25"/>
      <c r="G91" s="8"/>
      <c r="H91" s="8"/>
      <c r="I91" s="8"/>
      <c r="J91" s="8"/>
      <c r="K91" s="8">
        <v>2</v>
      </c>
      <c r="L91" s="8">
        <v>1.71</v>
      </c>
      <c r="M91" s="11">
        <f t="shared" ref="M91:M94" si="74">SUM(L91*17697)</f>
        <v>30261.87</v>
      </c>
      <c r="N91" s="8">
        <v>1</v>
      </c>
      <c r="O91" s="11">
        <f t="shared" ref="O91:O94" si="75">SUM(M91*1)</f>
        <v>30261.87</v>
      </c>
      <c r="P91" s="11">
        <f t="shared" ref="P91:P96" si="76">SUM(N91*O91)</f>
        <v>30261.87</v>
      </c>
      <c r="Q91" s="11">
        <f t="shared" si="70"/>
        <v>3026.1869999999999</v>
      </c>
      <c r="R91" s="8">
        <v>5309</v>
      </c>
      <c r="S91" s="8"/>
      <c r="T91" s="8"/>
      <c r="U91" s="11">
        <f t="shared" si="4"/>
        <v>38597.057000000001</v>
      </c>
    </row>
    <row r="92" spans="2:21" ht="31.2">
      <c r="B92" s="8"/>
      <c r="C92" s="8" t="s">
        <v>109</v>
      </c>
      <c r="D92" s="7" t="s">
        <v>211</v>
      </c>
      <c r="E92" s="8"/>
      <c r="F92" s="25"/>
      <c r="G92" s="8"/>
      <c r="H92" s="8"/>
      <c r="I92" s="8"/>
      <c r="J92" s="8"/>
      <c r="K92" s="8">
        <v>2</v>
      </c>
      <c r="L92" s="8">
        <v>1.71</v>
      </c>
      <c r="M92" s="11">
        <f t="shared" si="74"/>
        <v>30261.87</v>
      </c>
      <c r="N92" s="8">
        <v>0.25</v>
      </c>
      <c r="O92" s="11">
        <f t="shared" si="75"/>
        <v>30261.87</v>
      </c>
      <c r="P92" s="11">
        <f t="shared" si="76"/>
        <v>7565.4674999999997</v>
      </c>
      <c r="Q92" s="11">
        <f t="shared" si="70"/>
        <v>756.54674999999997</v>
      </c>
      <c r="R92" s="11">
        <f>SUM(17697*30)/100/4</f>
        <v>1327.2750000000001</v>
      </c>
      <c r="S92" s="8"/>
      <c r="T92" s="8"/>
      <c r="U92" s="11">
        <f t="shared" si="4"/>
        <v>9649.2892499999998</v>
      </c>
    </row>
    <row r="93" spans="2:21" ht="23.4" customHeight="1">
      <c r="B93" s="8">
        <v>34</v>
      </c>
      <c r="C93" s="8" t="s">
        <v>255</v>
      </c>
      <c r="D93" s="8" t="s">
        <v>198</v>
      </c>
      <c r="E93" s="13"/>
      <c r="F93" s="25"/>
      <c r="G93" s="8"/>
      <c r="H93" s="8"/>
      <c r="I93" s="8"/>
      <c r="J93" s="8"/>
      <c r="K93" s="8">
        <v>2</v>
      </c>
      <c r="L93" s="8">
        <v>1.71</v>
      </c>
      <c r="M93" s="11">
        <f t="shared" ref="M93" si="77">SUM(L93*17697)</f>
        <v>30261.87</v>
      </c>
      <c r="N93" s="8">
        <v>0.5</v>
      </c>
      <c r="O93" s="11">
        <f t="shared" ref="O93" si="78">SUM(M93*1)</f>
        <v>30261.87</v>
      </c>
      <c r="P93" s="11">
        <f t="shared" ref="P93" si="79">SUM(N93*O93)</f>
        <v>15130.934999999999</v>
      </c>
      <c r="Q93" s="11">
        <f>SUM(O93/2*10%)</f>
        <v>1513.0934999999999</v>
      </c>
      <c r="R93" s="8"/>
      <c r="S93" s="8"/>
      <c r="T93" s="8"/>
      <c r="U93" s="11">
        <f t="shared" ref="U93" si="80">SUM(P93+Q93+R93+T93)</f>
        <v>16644.0285</v>
      </c>
    </row>
    <row r="94" spans="2:21" ht="21" customHeight="1">
      <c r="B94" s="8">
        <v>35</v>
      </c>
      <c r="C94" s="8" t="s">
        <v>59</v>
      </c>
      <c r="D94" s="8" t="s">
        <v>198</v>
      </c>
      <c r="E94" s="13"/>
      <c r="F94" s="25"/>
      <c r="G94" s="8"/>
      <c r="H94" s="8"/>
      <c r="I94" s="8"/>
      <c r="J94" s="8"/>
      <c r="K94" s="8">
        <v>2</v>
      </c>
      <c r="L94" s="8">
        <v>1.71</v>
      </c>
      <c r="M94" s="11">
        <f t="shared" si="74"/>
        <v>30261.87</v>
      </c>
      <c r="N94" s="8">
        <v>0.5</v>
      </c>
      <c r="O94" s="11">
        <f t="shared" si="75"/>
        <v>30261.87</v>
      </c>
      <c r="P94" s="11">
        <f t="shared" si="76"/>
        <v>15130.934999999999</v>
      </c>
      <c r="Q94" s="11">
        <v>0</v>
      </c>
      <c r="R94" s="8"/>
      <c r="S94" s="8"/>
      <c r="T94" s="8"/>
      <c r="U94" s="11">
        <f t="shared" si="4"/>
        <v>15130.934999999999</v>
      </c>
    </row>
    <row r="95" spans="2:21" ht="19.8" customHeight="1">
      <c r="B95" s="8"/>
      <c r="C95" s="8" t="s">
        <v>59</v>
      </c>
      <c r="D95" s="8" t="s">
        <v>150</v>
      </c>
      <c r="E95" s="8"/>
      <c r="F95" s="25"/>
      <c r="G95" s="8"/>
      <c r="H95" s="8"/>
      <c r="I95" s="8"/>
      <c r="J95" s="8"/>
      <c r="K95" s="8">
        <v>1</v>
      </c>
      <c r="L95" s="8">
        <v>1.6</v>
      </c>
      <c r="M95" s="11">
        <f t="shared" ref="M95:M96" si="81">SUM(L95*17697)</f>
        <v>28315.200000000001</v>
      </c>
      <c r="N95" s="8">
        <v>1</v>
      </c>
      <c r="O95" s="11">
        <f t="shared" ref="O95:O96" si="82">SUM(M95*N95*1)</f>
        <v>28315.200000000001</v>
      </c>
      <c r="P95" s="11">
        <f t="shared" si="76"/>
        <v>28315.200000000001</v>
      </c>
      <c r="Q95" s="11">
        <f t="shared" ref="Q95:Q96" si="83">SUM(P95*10%)</f>
        <v>2831.5200000000004</v>
      </c>
      <c r="R95" s="8"/>
      <c r="S95" s="8"/>
      <c r="T95" s="8"/>
      <c r="U95" s="11">
        <f t="shared" si="4"/>
        <v>31146.720000000001</v>
      </c>
    </row>
    <row r="96" spans="2:21" ht="19.2" customHeight="1">
      <c r="B96" s="8">
        <v>36</v>
      </c>
      <c r="C96" s="8" t="s">
        <v>213</v>
      </c>
      <c r="D96" s="8" t="s">
        <v>150</v>
      </c>
      <c r="E96" s="8"/>
      <c r="F96" s="25"/>
      <c r="G96" s="8"/>
      <c r="H96" s="8"/>
      <c r="I96" s="8"/>
      <c r="J96" s="8"/>
      <c r="K96" s="8">
        <v>1</v>
      </c>
      <c r="L96" s="8">
        <v>1.6</v>
      </c>
      <c r="M96" s="11">
        <f t="shared" si="81"/>
        <v>28315.200000000001</v>
      </c>
      <c r="N96" s="8">
        <v>1</v>
      </c>
      <c r="O96" s="11">
        <f t="shared" si="82"/>
        <v>28315.200000000001</v>
      </c>
      <c r="P96" s="11">
        <f t="shared" si="76"/>
        <v>28315.200000000001</v>
      </c>
      <c r="Q96" s="11">
        <f t="shared" si="83"/>
        <v>2831.5200000000004</v>
      </c>
      <c r="R96" s="8"/>
      <c r="S96" s="8"/>
      <c r="T96" s="8"/>
      <c r="U96" s="11">
        <f t="shared" si="4"/>
        <v>31146.720000000001</v>
      </c>
    </row>
    <row r="97" spans="2:21" ht="18.600000000000001" customHeight="1">
      <c r="B97" s="8">
        <v>37</v>
      </c>
      <c r="C97" s="8" t="s">
        <v>58</v>
      </c>
      <c r="D97" s="8" t="s">
        <v>35</v>
      </c>
      <c r="E97" s="8"/>
      <c r="F97" s="25"/>
      <c r="G97" s="8"/>
      <c r="H97" s="8"/>
      <c r="I97" s="8"/>
      <c r="J97" s="8"/>
      <c r="K97" s="8">
        <v>1</v>
      </c>
      <c r="L97" s="8">
        <v>1.6</v>
      </c>
      <c r="M97" s="11">
        <f t="shared" si="45"/>
        <v>28315.200000000001</v>
      </c>
      <c r="N97" s="8">
        <v>1</v>
      </c>
      <c r="O97" s="11">
        <f t="shared" si="52"/>
        <v>28315.200000000001</v>
      </c>
      <c r="P97" s="11">
        <f t="shared" si="69"/>
        <v>28315.200000000001</v>
      </c>
      <c r="Q97" s="11">
        <f t="shared" si="70"/>
        <v>2831.5200000000004</v>
      </c>
      <c r="R97" s="8"/>
      <c r="S97" s="8"/>
      <c r="T97" s="8"/>
      <c r="U97" s="11">
        <f t="shared" si="4"/>
        <v>31146.720000000001</v>
      </c>
    </row>
    <row r="98" spans="2:21" ht="27" customHeight="1">
      <c r="B98" s="8">
        <v>38</v>
      </c>
      <c r="C98" s="8" t="s">
        <v>36</v>
      </c>
      <c r="D98" s="8" t="s">
        <v>35</v>
      </c>
      <c r="E98" s="8"/>
      <c r="F98" s="25"/>
      <c r="G98" s="8"/>
      <c r="H98" s="8"/>
      <c r="I98" s="8"/>
      <c r="J98" s="8"/>
      <c r="K98" s="8">
        <v>1</v>
      </c>
      <c r="L98" s="8">
        <v>1.6</v>
      </c>
      <c r="M98" s="11">
        <f t="shared" si="45"/>
        <v>28315.200000000001</v>
      </c>
      <c r="N98" s="8">
        <v>1</v>
      </c>
      <c r="O98" s="11">
        <f t="shared" si="52"/>
        <v>28315.200000000001</v>
      </c>
      <c r="P98" s="11">
        <f t="shared" si="69"/>
        <v>28315.200000000001</v>
      </c>
      <c r="Q98" s="11">
        <f t="shared" si="70"/>
        <v>2831.5200000000004</v>
      </c>
      <c r="R98" s="8"/>
      <c r="S98" s="8"/>
      <c r="T98" s="8"/>
      <c r="U98" s="11">
        <f t="shared" si="4"/>
        <v>31146.720000000001</v>
      </c>
    </row>
    <row r="99" spans="2:21" ht="15.6">
      <c r="B99" s="8">
        <v>39</v>
      </c>
      <c r="C99" s="8" t="s">
        <v>71</v>
      </c>
      <c r="D99" s="8" t="s">
        <v>37</v>
      </c>
      <c r="E99" s="8"/>
      <c r="F99" s="25"/>
      <c r="G99" s="8"/>
      <c r="H99" s="8"/>
      <c r="I99" s="8"/>
      <c r="J99" s="8"/>
      <c r="K99" s="8">
        <v>1</v>
      </c>
      <c r="L99" s="8">
        <v>1.6</v>
      </c>
      <c r="M99" s="11">
        <f t="shared" si="45"/>
        <v>28315.200000000001</v>
      </c>
      <c r="N99" s="8">
        <v>1</v>
      </c>
      <c r="O99" s="11">
        <f t="shared" si="52"/>
        <v>28315.200000000001</v>
      </c>
      <c r="P99" s="11">
        <f t="shared" si="69"/>
        <v>28315.200000000001</v>
      </c>
      <c r="Q99" s="11">
        <f t="shared" si="70"/>
        <v>2831.5200000000004</v>
      </c>
      <c r="R99" s="8"/>
      <c r="S99" s="8"/>
      <c r="T99" s="8">
        <v>6782</v>
      </c>
      <c r="U99" s="11">
        <f t="shared" si="4"/>
        <v>37928.720000000001</v>
      </c>
    </row>
    <row r="100" spans="2:21" ht="15.6">
      <c r="B100" s="8">
        <v>40</v>
      </c>
      <c r="C100" s="8" t="s">
        <v>38</v>
      </c>
      <c r="D100" s="8" t="s">
        <v>37</v>
      </c>
      <c r="E100" s="8"/>
      <c r="F100" s="25"/>
      <c r="G100" s="8"/>
      <c r="H100" s="8"/>
      <c r="I100" s="8"/>
      <c r="J100" s="8"/>
      <c r="K100" s="8">
        <v>1</v>
      </c>
      <c r="L100" s="8">
        <v>1.6</v>
      </c>
      <c r="M100" s="11">
        <f t="shared" si="45"/>
        <v>28315.200000000001</v>
      </c>
      <c r="N100" s="8">
        <v>1</v>
      </c>
      <c r="O100" s="11">
        <f t="shared" si="52"/>
        <v>28315.200000000001</v>
      </c>
      <c r="P100" s="11">
        <f t="shared" si="69"/>
        <v>28315.200000000001</v>
      </c>
      <c r="Q100" s="11">
        <f t="shared" si="70"/>
        <v>2831.5200000000004</v>
      </c>
      <c r="R100" s="8"/>
      <c r="S100" s="8"/>
      <c r="T100" s="8">
        <v>6782</v>
      </c>
      <c r="U100" s="11">
        <f t="shared" si="4"/>
        <v>37928.720000000001</v>
      </c>
    </row>
    <row r="101" spans="2:21" ht="16.2" thickBot="1">
      <c r="B101" s="43">
        <v>41</v>
      </c>
      <c r="C101" s="43" t="s">
        <v>39</v>
      </c>
      <c r="D101" s="43" t="s">
        <v>37</v>
      </c>
      <c r="E101" s="43"/>
      <c r="F101" s="59"/>
      <c r="G101" s="43"/>
      <c r="H101" s="43"/>
      <c r="I101" s="43"/>
      <c r="J101" s="43"/>
      <c r="K101" s="43">
        <v>1</v>
      </c>
      <c r="L101" s="43">
        <v>1.6</v>
      </c>
      <c r="M101" s="45">
        <f t="shared" si="45"/>
        <v>28315.200000000001</v>
      </c>
      <c r="N101" s="43">
        <v>1</v>
      </c>
      <c r="O101" s="45">
        <f t="shared" si="52"/>
        <v>28315.200000000001</v>
      </c>
      <c r="P101" s="45">
        <f t="shared" si="69"/>
        <v>28315.200000000001</v>
      </c>
      <c r="Q101" s="45">
        <f t="shared" si="70"/>
        <v>2831.5200000000004</v>
      </c>
      <c r="R101" s="43"/>
      <c r="S101" s="43"/>
      <c r="T101" s="43">
        <v>6782</v>
      </c>
      <c r="U101" s="45">
        <f t="shared" si="4"/>
        <v>37928.720000000001</v>
      </c>
    </row>
    <row r="102" spans="2:21" ht="16.2" thickBot="1">
      <c r="B102" s="64"/>
      <c r="C102" s="65" t="s">
        <v>87</v>
      </c>
      <c r="D102" s="56" t="s">
        <v>174</v>
      </c>
      <c r="E102" s="51"/>
      <c r="F102" s="60"/>
      <c r="G102" s="51"/>
      <c r="H102" s="51"/>
      <c r="I102" s="51"/>
      <c r="J102" s="51"/>
      <c r="K102" s="51"/>
      <c r="L102" s="51"/>
      <c r="M102" s="58">
        <f>SUM(M73:M101)</f>
        <v>825918.98999999976</v>
      </c>
      <c r="N102" s="51">
        <f>SUM(N73:N101)</f>
        <v>21</v>
      </c>
      <c r="O102" s="51"/>
      <c r="P102" s="58">
        <f>SUM(P73:P101)</f>
        <v>644170.79999999993</v>
      </c>
      <c r="Q102" s="58">
        <f>SUM(Q73:Q101)</f>
        <v>56833.915500000032</v>
      </c>
      <c r="R102" s="58">
        <f>SUM(R73:R101)</f>
        <v>26545.4</v>
      </c>
      <c r="S102" s="58"/>
      <c r="T102" s="58">
        <f>SUM(T73:T101)</f>
        <v>20346</v>
      </c>
      <c r="U102" s="55">
        <f>SUM(P102+Q102+R102+S102+T102)</f>
        <v>747896.11549999996</v>
      </c>
    </row>
    <row r="103" spans="2:21" ht="16.2" thickBot="1">
      <c r="B103" s="66"/>
      <c r="C103" s="67"/>
      <c r="D103" s="56" t="s">
        <v>175</v>
      </c>
      <c r="E103" s="51"/>
      <c r="F103" s="51"/>
      <c r="G103" s="51"/>
      <c r="H103" s="51"/>
      <c r="I103" s="51"/>
      <c r="J103" s="51"/>
      <c r="K103" s="51"/>
      <c r="L103" s="51"/>
      <c r="M103" s="58">
        <f>SUM(M72+M102)</f>
        <v>2929738.3499999996</v>
      </c>
      <c r="N103" s="83">
        <f>SUM(N72+N102)</f>
        <v>46.5</v>
      </c>
      <c r="O103" s="51"/>
      <c r="P103" s="58">
        <f t="shared" ref="P103:U103" si="84">SUM(P72+P102)</f>
        <v>2277940.1430000002</v>
      </c>
      <c r="Q103" s="58">
        <f t="shared" si="84"/>
        <v>191685.05550000002</v>
      </c>
      <c r="R103" s="58">
        <f t="shared" si="84"/>
        <v>26545.4</v>
      </c>
      <c r="S103" s="58">
        <f t="shared" si="84"/>
        <v>5309</v>
      </c>
      <c r="T103" s="58">
        <f t="shared" si="84"/>
        <v>20346</v>
      </c>
      <c r="U103" s="58">
        <f t="shared" si="84"/>
        <v>2521825.5984999998</v>
      </c>
    </row>
    <row r="104" spans="2:21" ht="15" customHeight="1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2:21" ht="11.25" hidden="1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2:21" ht="18.75" customHeight="1">
      <c r="B106" s="5"/>
      <c r="C106" s="5"/>
      <c r="D106" s="5"/>
      <c r="E106" s="5"/>
      <c r="F106" s="4" t="s">
        <v>75</v>
      </c>
      <c r="G106" s="4" t="s">
        <v>100</v>
      </c>
      <c r="H106" s="4"/>
      <c r="I106" s="4"/>
      <c r="J106" s="4"/>
      <c r="K106" s="4"/>
      <c r="L106" s="4"/>
      <c r="M106" s="4" t="s">
        <v>98</v>
      </c>
      <c r="N106" s="4"/>
      <c r="O106" s="4"/>
      <c r="P106" s="4"/>
      <c r="Q106" s="4"/>
      <c r="R106" s="4"/>
      <c r="S106" s="4"/>
      <c r="T106" s="5"/>
      <c r="U106" s="5"/>
    </row>
    <row r="107" spans="2:21" ht="21.75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4" t="s">
        <v>99</v>
      </c>
      <c r="N107" s="4"/>
      <c r="O107" s="4"/>
      <c r="P107" s="4"/>
      <c r="Q107" s="4"/>
      <c r="R107" s="5"/>
      <c r="S107" s="5"/>
      <c r="T107" s="5"/>
      <c r="U107" s="5"/>
    </row>
    <row r="108" spans="2:21" ht="9" customHeight="1">
      <c r="B108" s="4" t="s">
        <v>74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2:21" ht="9" customHeight="1">
      <c r="B109" s="4" t="s">
        <v>47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2:21" ht="19.5" customHeight="1">
      <c r="B110" s="5"/>
      <c r="C110" s="4" t="s">
        <v>276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2:21" ht="15.6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2:21" ht="15.6">
      <c r="B112" s="5"/>
      <c r="C112" s="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2:21" ht="15.6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2:21" ht="15.6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</sheetData>
  <mergeCells count="13">
    <mergeCell ref="U13:U16"/>
    <mergeCell ref="H13:H16"/>
    <mergeCell ref="I13:I16"/>
    <mergeCell ref="J13:J16"/>
    <mergeCell ref="L13:L16"/>
    <mergeCell ref="M13:M16"/>
    <mergeCell ref="N13:N16"/>
    <mergeCell ref="G13:G16"/>
    <mergeCell ref="B13:B16"/>
    <mergeCell ref="C13:C16"/>
    <mergeCell ref="D13:D16"/>
    <mergeCell ref="E13:E16"/>
    <mergeCell ref="F13:F16"/>
  </mergeCells>
  <pageMargins left="7.874015748031496E-2" right="0.19685039370078741" top="0.59055118110236227" bottom="0.39370078740157483" header="0" footer="0"/>
  <pageSetup paperSize="9" scale="6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U113"/>
  <sheetViews>
    <sheetView zoomScale="80" zoomScaleNormal="80" workbookViewId="0">
      <selection activeCell="R14" sqref="R14"/>
    </sheetView>
  </sheetViews>
  <sheetFormatPr defaultRowHeight="14.4"/>
  <cols>
    <col min="1" max="1" width="5.6640625" customWidth="1"/>
    <col min="2" max="2" width="4.6640625" customWidth="1"/>
    <col min="3" max="3" width="17.44140625" customWidth="1"/>
    <col min="4" max="4" width="20" customWidth="1"/>
    <col min="5" max="5" width="6.6640625" customWidth="1"/>
    <col min="6" max="6" width="22.77734375" customWidth="1"/>
    <col min="7" max="7" width="9.33203125" customWidth="1"/>
    <col min="8" max="8" width="6.109375" customWidth="1"/>
    <col min="9" max="9" width="7" customWidth="1"/>
    <col min="10" max="11" width="6.109375" customWidth="1"/>
    <col min="12" max="12" width="8.6640625" customWidth="1"/>
    <col min="13" max="13" width="17.109375" customWidth="1"/>
    <col min="14" max="14" width="9.5546875" customWidth="1"/>
    <col min="15" max="15" width="11.5546875" customWidth="1"/>
    <col min="16" max="16" width="13.109375" customWidth="1"/>
    <col min="17" max="17" width="11.5546875" customWidth="1"/>
    <col min="18" max="18" width="12.5546875" customWidth="1"/>
    <col min="19" max="19" width="8.5546875" customWidth="1"/>
    <col min="20" max="20" width="9.33203125" customWidth="1"/>
    <col min="21" max="21" width="13" customWidth="1"/>
  </cols>
  <sheetData>
    <row r="1" spans="2:21" ht="16.2" customHeight="1">
      <c r="B1" s="1" t="s">
        <v>0</v>
      </c>
      <c r="C1" s="1" t="s">
        <v>159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 t="s">
        <v>158</v>
      </c>
      <c r="P1" s="4"/>
      <c r="Q1" s="4"/>
      <c r="R1" s="4"/>
      <c r="S1" s="4"/>
      <c r="T1" s="4"/>
      <c r="U1" s="4"/>
    </row>
    <row r="2" spans="2:21" ht="15" customHeight="1">
      <c r="B2" s="1"/>
      <c r="C2" s="3" t="s">
        <v>60</v>
      </c>
      <c r="D2" s="5"/>
      <c r="E2" s="5"/>
      <c r="F2" s="5"/>
      <c r="G2" s="4"/>
      <c r="H2" s="5"/>
      <c r="I2" s="5"/>
      <c r="J2" s="5"/>
      <c r="K2" s="5"/>
      <c r="L2" s="5"/>
      <c r="M2" s="5"/>
      <c r="N2" s="5"/>
      <c r="O2" s="4" t="s">
        <v>51</v>
      </c>
      <c r="P2" s="4" t="s">
        <v>149</v>
      </c>
      <c r="Q2" s="4"/>
      <c r="R2" s="4"/>
      <c r="S2" s="4"/>
      <c r="T2" s="4"/>
      <c r="U2" s="4"/>
    </row>
    <row r="3" spans="2:21" ht="15.6" customHeight="1">
      <c r="B3" s="1"/>
      <c r="C3" s="3" t="s">
        <v>85</v>
      </c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4" t="s">
        <v>292</v>
      </c>
      <c r="P3" s="4"/>
      <c r="Q3" s="4"/>
      <c r="R3" s="4"/>
      <c r="S3" s="4"/>
      <c r="T3" s="4"/>
      <c r="U3" s="4"/>
    </row>
    <row r="4" spans="2:21" ht="15.6"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4" t="s">
        <v>293</v>
      </c>
      <c r="P4" s="4"/>
      <c r="Q4" s="4"/>
      <c r="R4" s="4"/>
      <c r="S4" s="4"/>
      <c r="T4" s="4"/>
      <c r="U4" s="4"/>
    </row>
    <row r="5" spans="2:21" ht="15.6"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 t="s">
        <v>294</v>
      </c>
      <c r="P5" s="4"/>
      <c r="Q5" s="4"/>
      <c r="R5" s="4"/>
      <c r="S5" s="4"/>
      <c r="T5" s="4"/>
      <c r="U5" s="4"/>
    </row>
    <row r="6" spans="2:21" ht="15.6"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160</v>
      </c>
      <c r="P6" s="4"/>
      <c r="Q6" s="4"/>
      <c r="R6" s="4"/>
      <c r="S6" s="4"/>
      <c r="T6" s="4"/>
      <c r="U6" s="4"/>
    </row>
    <row r="7" spans="2:21" ht="15.6" hidden="1"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ht="13.5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12.75" customHeight="1"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14.25" customHeight="1"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</row>
    <row r="11" spans="2:21" ht="21" customHeight="1">
      <c r="B11" s="2"/>
      <c r="C11" s="5"/>
      <c r="D11" s="5"/>
      <c r="E11" s="4" t="s">
        <v>237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</row>
    <row r="12" spans="2:21" ht="17.25" customHeight="1">
      <c r="B12" s="2" t="s">
        <v>2</v>
      </c>
      <c r="C12" s="5"/>
      <c r="D12" s="5"/>
      <c r="E12" s="4"/>
      <c r="F12" s="4" t="s">
        <v>53</v>
      </c>
      <c r="G12" s="4"/>
      <c r="H12" s="4"/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</row>
    <row r="13" spans="2:21" ht="22.5" customHeight="1">
      <c r="B13" s="150"/>
      <c r="C13" s="150" t="s">
        <v>3</v>
      </c>
      <c r="D13" s="150" t="s">
        <v>4</v>
      </c>
      <c r="E13" s="150" t="s">
        <v>54</v>
      </c>
      <c r="F13" s="150" t="s">
        <v>5</v>
      </c>
      <c r="G13" s="150" t="s">
        <v>236</v>
      </c>
      <c r="H13" s="150" t="s">
        <v>6</v>
      </c>
      <c r="I13" s="152" t="s">
        <v>88</v>
      </c>
      <c r="J13" s="152" t="s">
        <v>89</v>
      </c>
      <c r="K13" s="98"/>
      <c r="L13" s="150" t="s">
        <v>7</v>
      </c>
      <c r="M13" s="150" t="s">
        <v>8</v>
      </c>
      <c r="N13" s="150" t="s">
        <v>81</v>
      </c>
      <c r="O13" s="97" t="s">
        <v>9</v>
      </c>
      <c r="P13" s="97" t="s">
        <v>67</v>
      </c>
      <c r="Q13" s="97" t="s">
        <v>65</v>
      </c>
      <c r="R13" s="97" t="s">
        <v>69</v>
      </c>
      <c r="S13" s="97" t="s">
        <v>14</v>
      </c>
      <c r="T13" s="97" t="s">
        <v>14</v>
      </c>
      <c r="U13" s="150" t="s">
        <v>16</v>
      </c>
    </row>
    <row r="14" spans="2:21" ht="13.5" customHeight="1">
      <c r="B14" s="150"/>
      <c r="C14" s="150"/>
      <c r="D14" s="150"/>
      <c r="E14" s="150"/>
      <c r="F14" s="150"/>
      <c r="G14" s="150"/>
      <c r="H14" s="150"/>
      <c r="I14" s="153"/>
      <c r="J14" s="153"/>
      <c r="K14" s="99"/>
      <c r="L14" s="150"/>
      <c r="M14" s="150"/>
      <c r="N14" s="150"/>
      <c r="O14" s="97" t="s">
        <v>10</v>
      </c>
      <c r="P14" s="97" t="s">
        <v>11</v>
      </c>
      <c r="Q14" s="97" t="s">
        <v>66</v>
      </c>
      <c r="R14" s="97" t="s">
        <v>70</v>
      </c>
      <c r="S14" s="97" t="s">
        <v>178</v>
      </c>
      <c r="T14" s="97" t="s">
        <v>15</v>
      </c>
      <c r="U14" s="150"/>
    </row>
    <row r="15" spans="2:21" ht="30" customHeight="1">
      <c r="B15" s="150"/>
      <c r="C15" s="150"/>
      <c r="D15" s="150"/>
      <c r="E15" s="150"/>
      <c r="F15" s="150"/>
      <c r="G15" s="150"/>
      <c r="H15" s="150"/>
      <c r="I15" s="153"/>
      <c r="J15" s="153"/>
      <c r="K15" s="99" t="s">
        <v>176</v>
      </c>
      <c r="L15" s="150"/>
      <c r="M15" s="150"/>
      <c r="N15" s="150"/>
      <c r="O15" s="97"/>
      <c r="P15" s="97" t="s">
        <v>12</v>
      </c>
      <c r="Q15" s="97" t="s">
        <v>13</v>
      </c>
      <c r="R15" s="97" t="s">
        <v>13</v>
      </c>
      <c r="S15" s="97" t="s">
        <v>177</v>
      </c>
      <c r="T15" s="97"/>
      <c r="U15" s="150"/>
    </row>
    <row r="16" spans="2:21" ht="15" customHeight="1">
      <c r="B16" s="150"/>
      <c r="C16" s="150"/>
      <c r="D16" s="150"/>
      <c r="E16" s="150"/>
      <c r="F16" s="150"/>
      <c r="G16" s="150"/>
      <c r="H16" s="150"/>
      <c r="I16" s="154"/>
      <c r="J16" s="154"/>
      <c r="K16" s="100"/>
      <c r="L16" s="150"/>
      <c r="M16" s="150"/>
      <c r="N16" s="150"/>
      <c r="O16" s="97"/>
      <c r="P16" s="97" t="s">
        <v>68</v>
      </c>
      <c r="Q16" s="20">
        <v>0.1</v>
      </c>
      <c r="R16" s="20">
        <v>0.3</v>
      </c>
      <c r="S16" s="20"/>
      <c r="T16" s="97"/>
      <c r="U16" s="150"/>
    </row>
    <row r="17" spans="2:21" ht="31.2" customHeight="1">
      <c r="B17" s="8">
        <v>1</v>
      </c>
      <c r="C17" s="8" t="s">
        <v>17</v>
      </c>
      <c r="D17" s="8" t="s">
        <v>18</v>
      </c>
      <c r="E17" s="8" t="s">
        <v>19</v>
      </c>
      <c r="F17" s="25" t="s">
        <v>20</v>
      </c>
      <c r="G17" s="8" t="s">
        <v>217</v>
      </c>
      <c r="H17" s="8"/>
      <c r="I17" s="8" t="s">
        <v>102</v>
      </c>
      <c r="J17" s="8">
        <v>2</v>
      </c>
      <c r="K17" s="8"/>
      <c r="L17" s="8">
        <v>6.32</v>
      </c>
      <c r="M17" s="11">
        <f>SUM(L17*17697)</f>
        <v>111845.04000000001</v>
      </c>
      <c r="N17" s="8">
        <v>1</v>
      </c>
      <c r="O17" s="11">
        <f>SUM(M17*1)</f>
        <v>111845.04000000001</v>
      </c>
      <c r="P17" s="11">
        <f>SUM(N17*O17)</f>
        <v>111845.04000000001</v>
      </c>
      <c r="Q17" s="11">
        <f>SUM(P17*10%)</f>
        <v>11184.504000000001</v>
      </c>
      <c r="R17" s="8"/>
      <c r="S17" s="8">
        <v>5309</v>
      </c>
      <c r="T17" s="8"/>
      <c r="U17" s="11">
        <f>SUM(P17+Q17+R17+S17+T17)</f>
        <v>128338.54400000001</v>
      </c>
    </row>
    <row r="18" spans="2:21" ht="31.2" customHeight="1">
      <c r="B18" s="8">
        <v>2</v>
      </c>
      <c r="C18" s="8" t="s">
        <v>22</v>
      </c>
      <c r="D18" s="8" t="s">
        <v>163</v>
      </c>
      <c r="E18" s="8" t="s">
        <v>19</v>
      </c>
      <c r="F18" s="25" t="s">
        <v>23</v>
      </c>
      <c r="G18" s="8" t="s">
        <v>218</v>
      </c>
      <c r="H18" s="8"/>
      <c r="I18" s="8" t="s">
        <v>102</v>
      </c>
      <c r="J18" s="16" t="s">
        <v>91</v>
      </c>
      <c r="K18" s="16"/>
      <c r="L18" s="8">
        <v>6</v>
      </c>
      <c r="M18" s="11">
        <f t="shared" ref="M18:M21" si="0">SUM(L18*17697)</f>
        <v>106182</v>
      </c>
      <c r="N18" s="8">
        <v>1</v>
      </c>
      <c r="O18" s="11">
        <f t="shared" ref="O18:O22" si="1">SUM(M18*1)</f>
        <v>106182</v>
      </c>
      <c r="P18" s="11">
        <f t="shared" ref="P18:P28" si="2">SUM(N18*O18)</f>
        <v>106182</v>
      </c>
      <c r="Q18" s="11">
        <f t="shared" ref="Q18:Q23" si="3">SUM(P18*10%)</f>
        <v>10618.2</v>
      </c>
      <c r="R18" s="8"/>
      <c r="S18" s="8"/>
      <c r="T18" s="8"/>
      <c r="U18" s="11">
        <f t="shared" ref="U18:U100" si="4">SUM(P18+Q18+R18+T18)</f>
        <v>116800.2</v>
      </c>
    </row>
    <row r="19" spans="2:21" ht="32.4" customHeight="1">
      <c r="B19" s="8">
        <v>3</v>
      </c>
      <c r="C19" s="8" t="s">
        <v>24</v>
      </c>
      <c r="D19" s="8" t="s">
        <v>162</v>
      </c>
      <c r="E19" s="8" t="s">
        <v>19</v>
      </c>
      <c r="F19" s="25" t="s">
        <v>25</v>
      </c>
      <c r="G19" s="8" t="s">
        <v>219</v>
      </c>
      <c r="H19" s="8"/>
      <c r="I19" s="8" t="s">
        <v>90</v>
      </c>
      <c r="J19" s="16" t="s">
        <v>103</v>
      </c>
      <c r="K19" s="16"/>
      <c r="L19" s="8">
        <v>5.75</v>
      </c>
      <c r="M19" s="11">
        <f t="shared" si="0"/>
        <v>101757.75</v>
      </c>
      <c r="N19" s="8">
        <v>1</v>
      </c>
      <c r="O19" s="11">
        <f t="shared" si="1"/>
        <v>101757.75</v>
      </c>
      <c r="P19" s="11">
        <f t="shared" si="2"/>
        <v>101757.75</v>
      </c>
      <c r="Q19" s="11">
        <f t="shared" si="3"/>
        <v>10175.775000000001</v>
      </c>
      <c r="R19" s="8"/>
      <c r="S19" s="8"/>
      <c r="T19" s="8"/>
      <c r="U19" s="11">
        <f t="shared" si="4"/>
        <v>111933.52499999999</v>
      </c>
    </row>
    <row r="20" spans="2:21" ht="31.2" customHeight="1">
      <c r="B20" s="8">
        <v>4</v>
      </c>
      <c r="C20" s="8" t="s">
        <v>28</v>
      </c>
      <c r="D20" s="8" t="s">
        <v>167</v>
      </c>
      <c r="E20" s="8" t="s">
        <v>19</v>
      </c>
      <c r="F20" s="25" t="s">
        <v>29</v>
      </c>
      <c r="G20" s="8" t="s">
        <v>220</v>
      </c>
      <c r="H20" s="8"/>
      <c r="I20" s="8" t="s">
        <v>192</v>
      </c>
      <c r="J20" s="8">
        <v>2</v>
      </c>
      <c r="K20" s="8"/>
      <c r="L20" s="8">
        <v>5.22</v>
      </c>
      <c r="M20" s="11">
        <f t="shared" si="0"/>
        <v>92378.34</v>
      </c>
      <c r="N20" s="8">
        <v>1</v>
      </c>
      <c r="O20" s="11">
        <f t="shared" si="1"/>
        <v>92378.34</v>
      </c>
      <c r="P20" s="11">
        <f t="shared" si="2"/>
        <v>92378.34</v>
      </c>
      <c r="Q20" s="11">
        <f t="shared" si="3"/>
        <v>9237.8340000000007</v>
      </c>
      <c r="R20" s="8"/>
      <c r="S20" s="8"/>
      <c r="T20" s="8"/>
      <c r="U20" s="11">
        <f t="shared" si="4"/>
        <v>101616.174</v>
      </c>
    </row>
    <row r="21" spans="2:21" ht="31.8" customHeight="1">
      <c r="B21" s="8">
        <v>5</v>
      </c>
      <c r="C21" s="8" t="s">
        <v>26</v>
      </c>
      <c r="D21" s="8" t="s">
        <v>164</v>
      </c>
      <c r="E21" s="8" t="s">
        <v>19</v>
      </c>
      <c r="F21" s="25" t="s">
        <v>27</v>
      </c>
      <c r="G21" s="8" t="s">
        <v>221</v>
      </c>
      <c r="H21" s="8"/>
      <c r="I21" s="8" t="s">
        <v>192</v>
      </c>
      <c r="J21" s="8">
        <v>2</v>
      </c>
      <c r="K21" s="8"/>
      <c r="L21" s="8">
        <v>5.08</v>
      </c>
      <c r="M21" s="11">
        <f t="shared" si="0"/>
        <v>89900.76</v>
      </c>
      <c r="N21" s="8">
        <v>1</v>
      </c>
      <c r="O21" s="11">
        <f t="shared" si="1"/>
        <v>89900.76</v>
      </c>
      <c r="P21" s="11">
        <f t="shared" si="2"/>
        <v>89900.76</v>
      </c>
      <c r="Q21" s="11">
        <f t="shared" si="3"/>
        <v>8990.0759999999991</v>
      </c>
      <c r="R21" s="8"/>
      <c r="S21" s="8"/>
      <c r="T21" s="8"/>
      <c r="U21" s="11">
        <f t="shared" si="4"/>
        <v>98890.835999999996</v>
      </c>
    </row>
    <row r="22" spans="2:21" ht="33" customHeight="1">
      <c r="B22" s="8">
        <v>6</v>
      </c>
      <c r="C22" s="8" t="s">
        <v>107</v>
      </c>
      <c r="D22" s="8" t="s">
        <v>165</v>
      </c>
      <c r="E22" s="8" t="s">
        <v>19</v>
      </c>
      <c r="F22" s="26" t="s">
        <v>189</v>
      </c>
      <c r="G22" s="8" t="s">
        <v>222</v>
      </c>
      <c r="H22" s="8"/>
      <c r="I22" s="8" t="s">
        <v>192</v>
      </c>
      <c r="J22" s="8">
        <v>2</v>
      </c>
      <c r="K22" s="8"/>
      <c r="L22" s="8">
        <v>4.43</v>
      </c>
      <c r="M22" s="11">
        <f>SUM(L22*17697)</f>
        <v>78397.709999999992</v>
      </c>
      <c r="N22" s="8">
        <v>1</v>
      </c>
      <c r="O22" s="11">
        <f t="shared" si="1"/>
        <v>78397.709999999992</v>
      </c>
      <c r="P22" s="11">
        <f t="shared" si="2"/>
        <v>78397.709999999992</v>
      </c>
      <c r="Q22" s="11">
        <f t="shared" si="3"/>
        <v>7839.7709999999997</v>
      </c>
      <c r="R22" s="8"/>
      <c r="S22" s="8"/>
      <c r="T22" s="8"/>
      <c r="U22" s="11">
        <f t="shared" si="4"/>
        <v>86237.480999999985</v>
      </c>
    </row>
    <row r="23" spans="2:21" ht="49.2" customHeight="1">
      <c r="B23" s="61">
        <v>7</v>
      </c>
      <c r="C23" s="46" t="s">
        <v>205</v>
      </c>
      <c r="D23" s="46" t="s">
        <v>30</v>
      </c>
      <c r="E23" s="46" t="s">
        <v>19</v>
      </c>
      <c r="F23" s="47" t="s">
        <v>242</v>
      </c>
      <c r="G23" s="46" t="s">
        <v>262</v>
      </c>
      <c r="H23" s="46"/>
      <c r="I23" s="46" t="s">
        <v>95</v>
      </c>
      <c r="J23" s="46">
        <v>2</v>
      </c>
      <c r="K23" s="46"/>
      <c r="L23" s="46">
        <v>3.86</v>
      </c>
      <c r="M23" s="48">
        <f t="shared" ref="M23" si="5">SUM(L23*17697)</f>
        <v>68310.42</v>
      </c>
      <c r="N23" s="46">
        <v>1</v>
      </c>
      <c r="O23" s="48">
        <f>SUM(M23*1)</f>
        <v>68310.42</v>
      </c>
      <c r="P23" s="48">
        <f t="shared" si="2"/>
        <v>68310.42</v>
      </c>
      <c r="Q23" s="48">
        <f t="shared" si="3"/>
        <v>6831.0420000000004</v>
      </c>
      <c r="R23" s="46"/>
      <c r="S23" s="46"/>
      <c r="T23" s="46"/>
      <c r="U23" s="48">
        <f t="shared" si="4"/>
        <v>75141.462</v>
      </c>
    </row>
    <row r="24" spans="2:21" ht="49.2" customHeight="1">
      <c r="B24" s="13"/>
      <c r="C24" s="8" t="s">
        <v>205</v>
      </c>
      <c r="D24" s="8" t="s">
        <v>30</v>
      </c>
      <c r="E24" s="8" t="s">
        <v>19</v>
      </c>
      <c r="F24" s="25" t="s">
        <v>242</v>
      </c>
      <c r="G24" s="46" t="s">
        <v>262</v>
      </c>
      <c r="H24" s="8"/>
      <c r="I24" s="8" t="s">
        <v>95</v>
      </c>
      <c r="J24" s="8">
        <v>2</v>
      </c>
      <c r="K24" s="8"/>
      <c r="L24" s="8">
        <v>3.86</v>
      </c>
      <c r="M24" s="11">
        <f t="shared" ref="M24" si="6">SUM(L24*17697)</f>
        <v>68310.42</v>
      </c>
      <c r="N24" s="8">
        <v>0.3</v>
      </c>
      <c r="O24" s="11">
        <f>SUM(M24*1)</f>
        <v>68310.42</v>
      </c>
      <c r="P24" s="11">
        <f t="shared" si="2"/>
        <v>20493.126</v>
      </c>
      <c r="Q24" s="11">
        <v>0</v>
      </c>
      <c r="R24" s="8"/>
      <c r="S24" s="8"/>
      <c r="T24" s="8"/>
      <c r="U24" s="11">
        <f t="shared" si="4"/>
        <v>20493.126</v>
      </c>
    </row>
    <row r="25" spans="2:21" ht="30">
      <c r="B25" s="13"/>
      <c r="C25" s="8" t="s">
        <v>24</v>
      </c>
      <c r="D25" s="8" t="s">
        <v>30</v>
      </c>
      <c r="E25" s="8" t="s">
        <v>19</v>
      </c>
      <c r="F25" s="25" t="s">
        <v>25</v>
      </c>
      <c r="G25" s="8" t="s">
        <v>219</v>
      </c>
      <c r="H25" s="8"/>
      <c r="I25" s="8" t="s">
        <v>95</v>
      </c>
      <c r="J25" s="8">
        <v>2</v>
      </c>
      <c r="K25" s="8"/>
      <c r="L25" s="8">
        <v>3.86</v>
      </c>
      <c r="M25" s="11">
        <f t="shared" ref="M25:M29" si="7">SUM(L25*17697)</f>
        <v>68310.42</v>
      </c>
      <c r="N25" s="8">
        <v>0.3</v>
      </c>
      <c r="O25" s="11">
        <f>SUM(M25*1)</f>
        <v>68310.42</v>
      </c>
      <c r="P25" s="11">
        <f t="shared" si="2"/>
        <v>20493.126</v>
      </c>
      <c r="Q25" s="11">
        <v>0</v>
      </c>
      <c r="R25" s="8"/>
      <c r="S25" s="8"/>
      <c r="T25" s="8"/>
      <c r="U25" s="11">
        <f t="shared" si="4"/>
        <v>20493.126</v>
      </c>
    </row>
    <row r="26" spans="2:21" ht="54" hidden="1" customHeight="1">
      <c r="B26" s="13"/>
      <c r="C26" s="8"/>
      <c r="D26" s="8"/>
      <c r="E26" s="8"/>
      <c r="F26" s="25"/>
      <c r="G26" s="8"/>
      <c r="H26" s="8"/>
      <c r="I26" s="8"/>
      <c r="J26" s="8"/>
      <c r="K26" s="8"/>
      <c r="L26" s="8"/>
      <c r="M26" s="11"/>
      <c r="N26" s="8"/>
      <c r="O26" s="11"/>
      <c r="P26" s="11"/>
      <c r="Q26" s="11"/>
      <c r="R26" s="8"/>
      <c r="S26" s="8"/>
      <c r="T26" s="8"/>
      <c r="U26" s="11"/>
    </row>
    <row r="27" spans="2:21" ht="15.6" hidden="1">
      <c r="B27" s="13"/>
      <c r="C27" s="8"/>
      <c r="D27" s="8"/>
      <c r="E27" s="8"/>
      <c r="F27" s="25"/>
      <c r="G27" s="8"/>
      <c r="H27" s="8"/>
      <c r="I27" s="8"/>
      <c r="J27" s="8"/>
      <c r="K27" s="8"/>
      <c r="L27" s="8"/>
      <c r="M27" s="11"/>
      <c r="N27" s="8"/>
      <c r="O27" s="11"/>
      <c r="P27" s="11"/>
      <c r="Q27" s="11"/>
      <c r="R27" s="8"/>
      <c r="S27" s="8"/>
      <c r="T27" s="8"/>
      <c r="U27" s="11"/>
    </row>
    <row r="28" spans="2:21" ht="52.8" customHeight="1">
      <c r="B28" s="8">
        <v>8</v>
      </c>
      <c r="C28" s="8" t="s">
        <v>206</v>
      </c>
      <c r="D28" s="8" t="s">
        <v>30</v>
      </c>
      <c r="E28" s="8" t="s">
        <v>19</v>
      </c>
      <c r="F28" s="25" t="s">
        <v>241</v>
      </c>
      <c r="G28" s="8" t="s">
        <v>260</v>
      </c>
      <c r="H28" s="13"/>
      <c r="I28" s="8" t="s">
        <v>95</v>
      </c>
      <c r="J28" s="8">
        <v>2</v>
      </c>
      <c r="K28" s="8"/>
      <c r="L28" s="8">
        <v>3.22</v>
      </c>
      <c r="M28" s="11">
        <f t="shared" si="7"/>
        <v>56984.340000000004</v>
      </c>
      <c r="N28" s="8">
        <v>0.4</v>
      </c>
      <c r="O28" s="11">
        <f>SUM(M28*1)</f>
        <v>56984.340000000004</v>
      </c>
      <c r="P28" s="11">
        <f t="shared" si="2"/>
        <v>22793.736000000004</v>
      </c>
      <c r="Q28" s="11">
        <v>0</v>
      </c>
      <c r="R28" s="13"/>
      <c r="S28" s="13"/>
      <c r="T28" s="13"/>
      <c r="U28" s="11">
        <f t="shared" si="4"/>
        <v>22793.736000000004</v>
      </c>
    </row>
    <row r="29" spans="2:21" ht="34.200000000000003" customHeight="1">
      <c r="B29" s="13"/>
      <c r="C29" s="8" t="s">
        <v>206</v>
      </c>
      <c r="D29" s="8" t="s">
        <v>166</v>
      </c>
      <c r="E29" s="8" t="s">
        <v>19</v>
      </c>
      <c r="F29" s="25" t="s">
        <v>241</v>
      </c>
      <c r="G29" s="8" t="s">
        <v>260</v>
      </c>
      <c r="H29" s="8"/>
      <c r="I29" s="8" t="s">
        <v>95</v>
      </c>
      <c r="J29" s="8">
        <v>2</v>
      </c>
      <c r="K29" s="8"/>
      <c r="L29" s="8">
        <v>3.22</v>
      </c>
      <c r="M29" s="11">
        <f t="shared" si="7"/>
        <v>56984.340000000004</v>
      </c>
      <c r="N29" s="8">
        <v>1</v>
      </c>
      <c r="O29" s="11">
        <f t="shared" ref="O29" si="8">SUM(M29*N29*1)</f>
        <v>56984.340000000004</v>
      </c>
      <c r="P29" s="11">
        <f t="shared" ref="P29" si="9">SUM(N29*O29)</f>
        <v>56984.340000000004</v>
      </c>
      <c r="Q29" s="11">
        <f t="shared" ref="Q29" si="10">SUM(P29*10%)</f>
        <v>5698.4340000000011</v>
      </c>
      <c r="R29" s="8"/>
      <c r="S29" s="8"/>
      <c r="T29" s="8"/>
      <c r="U29" s="11">
        <f t="shared" si="4"/>
        <v>62682.774000000005</v>
      </c>
    </row>
    <row r="30" spans="2:21" ht="39" hidden="1" customHeight="1">
      <c r="B30" s="13"/>
      <c r="C30" s="8"/>
      <c r="D30" s="8"/>
      <c r="E30" s="8"/>
      <c r="F30" s="25"/>
      <c r="G30" s="13"/>
      <c r="H30" s="13"/>
      <c r="I30" s="8"/>
      <c r="J30" s="8"/>
      <c r="K30" s="8"/>
      <c r="L30" s="8"/>
      <c r="M30" s="11"/>
      <c r="N30" s="13"/>
      <c r="O30" s="11"/>
      <c r="P30" s="11"/>
      <c r="Q30" s="14"/>
      <c r="R30" s="13"/>
      <c r="S30" s="13"/>
      <c r="T30" s="13"/>
      <c r="U30" s="11">
        <f t="shared" si="4"/>
        <v>0</v>
      </c>
    </row>
    <row r="31" spans="2:21" ht="15.6" hidden="1">
      <c r="B31" s="8"/>
      <c r="C31" s="8"/>
      <c r="D31" s="8"/>
      <c r="E31" s="8"/>
      <c r="F31" s="25"/>
      <c r="G31" s="13"/>
      <c r="H31" s="8"/>
      <c r="I31" s="8"/>
      <c r="J31" s="8"/>
      <c r="K31" s="8"/>
      <c r="L31" s="8"/>
      <c r="M31" s="11"/>
      <c r="N31" s="13"/>
      <c r="O31" s="11"/>
      <c r="P31" s="11"/>
      <c r="Q31" s="11"/>
      <c r="R31" s="8"/>
      <c r="S31" s="8"/>
      <c r="T31" s="8"/>
      <c r="U31" s="11"/>
    </row>
    <row r="32" spans="2:21" ht="15.6" hidden="1">
      <c r="B32" s="8"/>
      <c r="C32" s="8"/>
      <c r="D32" s="8"/>
      <c r="E32" s="8"/>
      <c r="F32" s="25"/>
      <c r="G32" s="13"/>
      <c r="H32" s="8"/>
      <c r="I32" s="8"/>
      <c r="J32" s="8"/>
      <c r="K32" s="8"/>
      <c r="L32" s="8"/>
      <c r="M32" s="11"/>
      <c r="N32" s="13"/>
      <c r="O32" s="11"/>
      <c r="P32" s="11"/>
      <c r="Q32" s="11"/>
      <c r="R32" s="8"/>
      <c r="S32" s="8"/>
      <c r="T32" s="8"/>
      <c r="U32" s="11"/>
    </row>
    <row r="33" spans="2:21" ht="15.6" hidden="1">
      <c r="B33" s="8"/>
      <c r="C33" s="8"/>
      <c r="D33" s="8"/>
      <c r="E33" s="8"/>
      <c r="F33" s="25"/>
      <c r="G33" s="13"/>
      <c r="H33" s="8"/>
      <c r="I33" s="8"/>
      <c r="J33" s="8"/>
      <c r="K33" s="8"/>
      <c r="L33" s="8"/>
      <c r="M33" s="11"/>
      <c r="N33" s="13"/>
      <c r="O33" s="11"/>
      <c r="P33" s="11"/>
      <c r="Q33" s="11"/>
      <c r="R33" s="8"/>
      <c r="S33" s="8"/>
      <c r="T33" s="8"/>
      <c r="U33" s="11"/>
    </row>
    <row r="34" spans="2:21" ht="15.6" hidden="1">
      <c r="B34" s="8"/>
      <c r="C34" s="8"/>
      <c r="D34" s="8"/>
      <c r="E34" s="8"/>
      <c r="F34" s="25"/>
      <c r="G34" s="13"/>
      <c r="H34" s="8"/>
      <c r="I34" s="8"/>
      <c r="J34" s="8"/>
      <c r="K34" s="8"/>
      <c r="L34" s="8"/>
      <c r="M34" s="11"/>
      <c r="N34" s="13"/>
      <c r="O34" s="11"/>
      <c r="P34" s="11"/>
      <c r="Q34" s="11"/>
      <c r="R34" s="8"/>
      <c r="S34" s="8"/>
      <c r="T34" s="8"/>
      <c r="U34" s="11"/>
    </row>
    <row r="35" spans="2:21" ht="15.6" hidden="1">
      <c r="B35" s="8"/>
      <c r="C35" s="8"/>
      <c r="D35" s="8"/>
      <c r="E35" s="8"/>
      <c r="F35" s="25"/>
      <c r="G35" s="13"/>
      <c r="H35" s="8"/>
      <c r="I35" s="8"/>
      <c r="J35" s="8"/>
      <c r="K35" s="8"/>
      <c r="L35" s="8"/>
      <c r="M35" s="11"/>
      <c r="N35" s="13"/>
      <c r="O35" s="11"/>
      <c r="P35" s="11"/>
      <c r="Q35" s="11"/>
      <c r="R35" s="8"/>
      <c r="S35" s="8"/>
      <c r="T35" s="8"/>
      <c r="U35" s="11"/>
    </row>
    <row r="36" spans="2:21" ht="15.6" hidden="1">
      <c r="B36" s="8"/>
      <c r="C36" s="8"/>
      <c r="D36" s="8"/>
      <c r="E36" s="8"/>
      <c r="F36" s="25"/>
      <c r="G36" s="8"/>
      <c r="H36" s="8"/>
      <c r="I36" s="8"/>
      <c r="J36" s="8"/>
      <c r="K36" s="8"/>
      <c r="L36" s="8"/>
      <c r="M36" s="11"/>
      <c r="N36" s="13"/>
      <c r="O36" s="11"/>
      <c r="P36" s="11"/>
      <c r="Q36" s="11"/>
      <c r="R36" s="8"/>
      <c r="S36" s="8"/>
      <c r="T36" s="8"/>
      <c r="U36" s="11"/>
    </row>
    <row r="37" spans="2:21" ht="45">
      <c r="B37" s="8">
        <v>9</v>
      </c>
      <c r="C37" s="8" t="s">
        <v>185</v>
      </c>
      <c r="D37" s="8" t="s">
        <v>114</v>
      </c>
      <c r="E37" s="8" t="s">
        <v>19</v>
      </c>
      <c r="F37" s="25" t="s">
        <v>207</v>
      </c>
      <c r="G37" s="8" t="s">
        <v>231</v>
      </c>
      <c r="H37" s="8"/>
      <c r="I37" s="8" t="s">
        <v>95</v>
      </c>
      <c r="J37" s="8">
        <v>2</v>
      </c>
      <c r="K37" s="8"/>
      <c r="L37" s="8">
        <v>3.29</v>
      </c>
      <c r="M37" s="11">
        <f t="shared" ref="M37" si="11">SUM(L37*17697)</f>
        <v>58223.13</v>
      </c>
      <c r="N37" s="8">
        <v>1</v>
      </c>
      <c r="O37" s="11">
        <f t="shared" ref="O37" si="12">SUM(M37*N37*1)</f>
        <v>58223.13</v>
      </c>
      <c r="P37" s="11">
        <f t="shared" ref="P37" si="13">SUM(N37*O37)</f>
        <v>58223.13</v>
      </c>
      <c r="Q37" s="11">
        <f t="shared" ref="Q37" si="14">SUM(P37*10%)</f>
        <v>5822.3130000000001</v>
      </c>
      <c r="R37" s="8"/>
      <c r="S37" s="8"/>
      <c r="T37" s="8"/>
      <c r="U37" s="11">
        <f t="shared" ref="U37:U45" si="15">SUM(P37+Q37+R37+T37)</f>
        <v>64045.442999999999</v>
      </c>
    </row>
    <row r="38" spans="2:21" ht="45">
      <c r="B38" s="8"/>
      <c r="C38" s="8" t="s">
        <v>185</v>
      </c>
      <c r="D38" s="8" t="s">
        <v>214</v>
      </c>
      <c r="E38" s="8" t="s">
        <v>19</v>
      </c>
      <c r="F38" s="25" t="s">
        <v>207</v>
      </c>
      <c r="G38" s="8" t="s">
        <v>231</v>
      </c>
      <c r="H38" s="8"/>
      <c r="I38" s="8" t="s">
        <v>95</v>
      </c>
      <c r="J38" s="8">
        <v>2</v>
      </c>
      <c r="K38" s="8"/>
      <c r="L38" s="8">
        <v>3.29</v>
      </c>
      <c r="M38" s="11">
        <f t="shared" ref="M38:M39" si="16">SUM(L38*17697)</f>
        <v>58223.13</v>
      </c>
      <c r="N38" s="8">
        <v>0.5</v>
      </c>
      <c r="O38" s="11">
        <f>SUM(M38*1)</f>
        <v>58223.13</v>
      </c>
      <c r="P38" s="11">
        <f t="shared" ref="P38" si="17">SUM(N38*O38)</f>
        <v>29111.564999999999</v>
      </c>
      <c r="Q38" s="11">
        <v>0</v>
      </c>
      <c r="R38" s="8"/>
      <c r="S38" s="8"/>
      <c r="T38" s="8"/>
      <c r="U38" s="11">
        <f t="shared" si="15"/>
        <v>29111.564999999999</v>
      </c>
    </row>
    <row r="39" spans="2:21" ht="30">
      <c r="B39" s="8">
        <v>10</v>
      </c>
      <c r="C39" s="8" t="s">
        <v>204</v>
      </c>
      <c r="D39" s="8" t="s">
        <v>131</v>
      </c>
      <c r="E39" s="8" t="s">
        <v>19</v>
      </c>
      <c r="F39" s="25" t="s">
        <v>208</v>
      </c>
      <c r="G39" s="8" t="s">
        <v>232</v>
      </c>
      <c r="H39" s="8"/>
      <c r="I39" s="8" t="s">
        <v>186</v>
      </c>
      <c r="J39" s="8">
        <v>2</v>
      </c>
      <c r="K39" s="8"/>
      <c r="L39" s="8">
        <v>3.77</v>
      </c>
      <c r="M39" s="11">
        <f t="shared" si="16"/>
        <v>66717.69</v>
      </c>
      <c r="N39" s="8">
        <v>1</v>
      </c>
      <c r="O39" s="11">
        <f t="shared" ref="O39" si="18">SUM(M39*N39*1)</f>
        <v>66717.69</v>
      </c>
      <c r="P39" s="11">
        <f>SUM(O39)</f>
        <v>66717.69</v>
      </c>
      <c r="Q39" s="11">
        <f t="shared" ref="Q39" si="19">SUM(P39*10%)</f>
        <v>6671.7690000000002</v>
      </c>
      <c r="R39" s="8"/>
      <c r="S39" s="8"/>
      <c r="T39" s="8"/>
      <c r="U39" s="11">
        <f t="shared" si="15"/>
        <v>73389.459000000003</v>
      </c>
    </row>
    <row r="40" spans="2:21" ht="60">
      <c r="B40" s="8">
        <v>11</v>
      </c>
      <c r="C40" s="8" t="s">
        <v>246</v>
      </c>
      <c r="D40" s="8" t="s">
        <v>131</v>
      </c>
      <c r="E40" s="8" t="s">
        <v>19</v>
      </c>
      <c r="F40" s="25" t="s">
        <v>257</v>
      </c>
      <c r="G40" s="8" t="s">
        <v>249</v>
      </c>
      <c r="H40" s="8"/>
      <c r="I40" s="8" t="s">
        <v>186</v>
      </c>
      <c r="J40" s="8">
        <v>2</v>
      </c>
      <c r="K40" s="8"/>
      <c r="L40" s="8">
        <v>3.29</v>
      </c>
      <c r="M40" s="11">
        <f t="shared" ref="M40" si="20">SUM(L40*17697)</f>
        <v>58223.13</v>
      </c>
      <c r="N40" s="8">
        <v>0.5</v>
      </c>
      <c r="O40" s="11">
        <f>SUM(M40*1)</f>
        <v>58223.13</v>
      </c>
      <c r="P40" s="11">
        <f t="shared" ref="P40" si="21">SUM(N40*O40)</f>
        <v>29111.564999999999</v>
      </c>
      <c r="Q40" s="11">
        <f t="shared" ref="Q40" si="22">SUM(P40*10%)</f>
        <v>2911.1565000000001</v>
      </c>
      <c r="R40" s="8"/>
      <c r="S40" s="8"/>
      <c r="T40" s="8"/>
      <c r="U40" s="11">
        <f t="shared" si="15"/>
        <v>32022.7215</v>
      </c>
    </row>
    <row r="41" spans="2:21" ht="32.4" customHeight="1">
      <c r="B41" s="8">
        <v>12</v>
      </c>
      <c r="C41" s="8" t="s">
        <v>111</v>
      </c>
      <c r="D41" s="8" t="s">
        <v>131</v>
      </c>
      <c r="E41" s="8" t="s">
        <v>19</v>
      </c>
      <c r="F41" s="25"/>
      <c r="G41" s="8" t="s">
        <v>113</v>
      </c>
      <c r="H41" s="8"/>
      <c r="I41" s="8" t="s">
        <v>186</v>
      </c>
      <c r="J41" s="8">
        <v>2</v>
      </c>
      <c r="K41" s="8"/>
      <c r="L41" s="8">
        <v>3.37</v>
      </c>
      <c r="M41" s="11">
        <f t="shared" ref="M41" si="23">SUM(L41*17697)</f>
        <v>59638.89</v>
      </c>
      <c r="N41" s="8">
        <v>1</v>
      </c>
      <c r="O41" s="11">
        <f t="shared" ref="O41:O43" si="24">SUM(M41*N41*1)</f>
        <v>59638.89</v>
      </c>
      <c r="P41" s="11">
        <f>SUM(O41)</f>
        <v>59638.89</v>
      </c>
      <c r="Q41" s="11">
        <f t="shared" ref="Q41" si="25">SUM(P41*10%)</f>
        <v>5963.8890000000001</v>
      </c>
      <c r="R41" s="13"/>
      <c r="S41" s="13"/>
      <c r="T41" s="8"/>
      <c r="U41" s="11">
        <f t="shared" si="15"/>
        <v>65602.778999999995</v>
      </c>
    </row>
    <row r="42" spans="2:21" ht="45">
      <c r="B42" s="8">
        <v>13</v>
      </c>
      <c r="C42" s="8" t="s">
        <v>106</v>
      </c>
      <c r="D42" s="8" t="s">
        <v>44</v>
      </c>
      <c r="E42" s="8" t="s">
        <v>48</v>
      </c>
      <c r="F42" s="25" t="s">
        <v>61</v>
      </c>
      <c r="G42" s="8" t="s">
        <v>230</v>
      </c>
      <c r="H42" s="8"/>
      <c r="I42" s="13" t="s">
        <v>95</v>
      </c>
      <c r="J42" s="13">
        <v>3</v>
      </c>
      <c r="K42" s="8"/>
      <c r="L42" s="8">
        <v>2.25</v>
      </c>
      <c r="M42" s="11">
        <f t="shared" ref="M42" si="26">SUM(L42*17697)</f>
        <v>39818.25</v>
      </c>
      <c r="N42" s="8">
        <v>1</v>
      </c>
      <c r="O42" s="11">
        <f t="shared" si="24"/>
        <v>39818.25</v>
      </c>
      <c r="P42" s="11">
        <f t="shared" ref="P42:P43" si="27">SUM(N42*O42)</f>
        <v>39818.25</v>
      </c>
      <c r="Q42" s="11">
        <f t="shared" ref="Q42" si="28">SUM(P42*10%)</f>
        <v>3981.8250000000003</v>
      </c>
      <c r="R42" s="8"/>
      <c r="S42" s="8"/>
      <c r="T42" s="8"/>
      <c r="U42" s="11">
        <f t="shared" si="15"/>
        <v>43800.074999999997</v>
      </c>
    </row>
    <row r="43" spans="2:21" ht="60" customHeight="1">
      <c r="B43" s="8">
        <v>14</v>
      </c>
      <c r="C43" s="8" t="s">
        <v>187</v>
      </c>
      <c r="D43" s="8" t="s">
        <v>63</v>
      </c>
      <c r="E43" s="8" t="s">
        <v>19</v>
      </c>
      <c r="F43" s="25" t="s">
        <v>268</v>
      </c>
      <c r="G43" s="8" t="s">
        <v>234</v>
      </c>
      <c r="H43" s="8"/>
      <c r="I43" s="13" t="s">
        <v>95</v>
      </c>
      <c r="J43" s="13">
        <v>3</v>
      </c>
      <c r="K43" s="8"/>
      <c r="L43" s="8">
        <v>2.2999999999999998</v>
      </c>
      <c r="M43" s="11">
        <f t="shared" ref="M43:M45" si="29">SUM(L43*17697)</f>
        <v>40703.1</v>
      </c>
      <c r="N43" s="8">
        <v>1</v>
      </c>
      <c r="O43" s="11">
        <f t="shared" si="24"/>
        <v>40703.1</v>
      </c>
      <c r="P43" s="11">
        <f t="shared" si="27"/>
        <v>40703.1</v>
      </c>
      <c r="Q43" s="11">
        <f t="shared" ref="Q43" si="30">SUM(P43*10%)</f>
        <v>4070.31</v>
      </c>
      <c r="R43" s="8"/>
      <c r="S43" s="8"/>
      <c r="T43" s="8"/>
      <c r="U43" s="11">
        <f t="shared" si="15"/>
        <v>44773.409999999996</v>
      </c>
    </row>
    <row r="44" spans="2:21" ht="59.4" customHeight="1">
      <c r="B44" s="17"/>
      <c r="C44" s="8" t="s">
        <v>187</v>
      </c>
      <c r="D44" s="8" t="s">
        <v>118</v>
      </c>
      <c r="E44" s="8" t="s">
        <v>19</v>
      </c>
      <c r="F44" s="25" t="s">
        <v>268</v>
      </c>
      <c r="G44" s="8" t="s">
        <v>235</v>
      </c>
      <c r="H44" s="8"/>
      <c r="I44" s="13" t="s">
        <v>95</v>
      </c>
      <c r="J44" s="13">
        <v>3</v>
      </c>
      <c r="K44" s="8"/>
      <c r="L44" s="8">
        <v>2.2999999999999998</v>
      </c>
      <c r="M44" s="11">
        <f t="shared" si="29"/>
        <v>40703.1</v>
      </c>
      <c r="N44" s="8">
        <v>0.5</v>
      </c>
      <c r="O44" s="11">
        <f>SUM(M44*1)</f>
        <v>40703.1</v>
      </c>
      <c r="P44" s="11">
        <f t="shared" ref="P44:P45" si="31">SUM(N44*O44)</f>
        <v>20351.55</v>
      </c>
      <c r="Q44" s="11">
        <v>0</v>
      </c>
      <c r="R44" s="8"/>
      <c r="S44" s="8"/>
      <c r="T44" s="8"/>
      <c r="U44" s="11">
        <f t="shared" si="15"/>
        <v>20351.55</v>
      </c>
    </row>
    <row r="45" spans="2:21" ht="27.6" customHeight="1" thickBot="1">
      <c r="B45" s="8">
        <v>15</v>
      </c>
      <c r="C45" s="8" t="s">
        <v>111</v>
      </c>
      <c r="D45" s="8" t="s">
        <v>118</v>
      </c>
      <c r="E45" s="8" t="s">
        <v>48</v>
      </c>
      <c r="F45" s="25"/>
      <c r="G45" s="8" t="s">
        <v>258</v>
      </c>
      <c r="H45" s="8"/>
      <c r="I45" s="13" t="s">
        <v>95</v>
      </c>
      <c r="J45" s="13">
        <v>3</v>
      </c>
      <c r="K45" s="8"/>
      <c r="L45" s="8">
        <v>2.0499999999999998</v>
      </c>
      <c r="M45" s="11">
        <f t="shared" si="29"/>
        <v>36278.85</v>
      </c>
      <c r="N45" s="8">
        <v>0.5</v>
      </c>
      <c r="O45" s="11">
        <f>SUM(M45*1)</f>
        <v>36278.85</v>
      </c>
      <c r="P45" s="11">
        <f t="shared" si="31"/>
        <v>18139.424999999999</v>
      </c>
      <c r="Q45" s="11">
        <f t="shared" ref="Q45" si="32">SUM(P45*10%)</f>
        <v>1813.9425000000001</v>
      </c>
      <c r="R45" s="8"/>
      <c r="S45" s="13"/>
      <c r="T45" s="13"/>
      <c r="U45" s="11">
        <f t="shared" si="15"/>
        <v>19953.3675</v>
      </c>
    </row>
    <row r="46" spans="2:21" ht="41.4" customHeight="1" thickBot="1">
      <c r="B46" s="8"/>
      <c r="C46" s="62"/>
      <c r="D46" s="62" t="s">
        <v>271</v>
      </c>
      <c r="E46" s="8"/>
      <c r="F46" s="25"/>
      <c r="G46" s="8"/>
      <c r="H46" s="8"/>
      <c r="I46" s="8"/>
      <c r="J46" s="8"/>
      <c r="K46" s="8"/>
      <c r="L46" s="8"/>
      <c r="M46" s="14">
        <f>SUM(M17:M45)</f>
        <v>1357890.81</v>
      </c>
      <c r="N46" s="51">
        <f>SUM(N17:N45)</f>
        <v>16</v>
      </c>
      <c r="O46" s="14">
        <f>SUM(O17:O45)</f>
        <v>1357890.81</v>
      </c>
      <c r="P46" s="14">
        <f>SUM(P17:P45)</f>
        <v>1131351.5130000003</v>
      </c>
      <c r="Q46" s="14">
        <f>SUM(Q17:Q45)</f>
        <v>101810.84099999999</v>
      </c>
      <c r="R46" s="13"/>
      <c r="S46" s="14">
        <f>SUM(S17:S45)</f>
        <v>5309</v>
      </c>
      <c r="T46" s="13"/>
      <c r="U46" s="14">
        <f>SUM(P46+Q46+R46+S46+T46)</f>
        <v>1238471.3540000003</v>
      </c>
    </row>
    <row r="47" spans="2:21" ht="15.6" hidden="1">
      <c r="B47" s="8"/>
      <c r="C47" s="13"/>
      <c r="D47" s="8"/>
      <c r="E47" s="8"/>
      <c r="F47" s="25"/>
      <c r="G47" s="8"/>
      <c r="H47" s="8"/>
      <c r="I47" s="8"/>
      <c r="J47" s="8"/>
      <c r="K47" s="8"/>
      <c r="L47" s="8"/>
      <c r="M47" s="14"/>
      <c r="N47" s="13"/>
      <c r="O47" s="13"/>
      <c r="P47" s="14"/>
      <c r="Q47" s="14"/>
      <c r="R47" s="13"/>
      <c r="S47" s="13"/>
      <c r="T47" s="13"/>
      <c r="U47" s="14"/>
    </row>
    <row r="48" spans="2:21" ht="34.200000000000003" customHeight="1">
      <c r="B48" s="8">
        <v>16</v>
      </c>
      <c r="C48" s="8" t="s">
        <v>41</v>
      </c>
      <c r="D48" s="8" t="s">
        <v>273</v>
      </c>
      <c r="E48" s="8" t="s">
        <v>19</v>
      </c>
      <c r="F48" s="25" t="s">
        <v>274</v>
      </c>
      <c r="G48" s="8" t="s">
        <v>223</v>
      </c>
      <c r="H48" s="8" t="s">
        <v>21</v>
      </c>
      <c r="I48" s="8" t="s">
        <v>94</v>
      </c>
      <c r="J48" s="8">
        <v>1</v>
      </c>
      <c r="K48" s="8"/>
      <c r="L48" s="8">
        <v>4.32</v>
      </c>
      <c r="M48" s="11">
        <f t="shared" ref="M48" si="33">SUM(L48*17697)</f>
        <v>76451.040000000008</v>
      </c>
      <c r="N48" s="11">
        <v>1</v>
      </c>
      <c r="O48" s="11">
        <f t="shared" ref="O48:P49" si="34">SUM(M48*N48*1)</f>
        <v>76451.040000000008</v>
      </c>
      <c r="P48" s="11">
        <f t="shared" si="34"/>
        <v>76451.040000000008</v>
      </c>
      <c r="Q48" s="11">
        <f t="shared" ref="Q48:Q51" si="35">SUM(P48*10%)</f>
        <v>7645.1040000000012</v>
      </c>
      <c r="R48" s="11"/>
      <c r="S48" s="13"/>
      <c r="T48" s="13"/>
      <c r="U48" s="11">
        <f t="shared" si="4"/>
        <v>84096.144000000015</v>
      </c>
    </row>
    <row r="49" spans="2:21" ht="31.2">
      <c r="B49" s="8">
        <v>17</v>
      </c>
      <c r="C49" s="8" t="s">
        <v>92</v>
      </c>
      <c r="D49" s="8" t="s">
        <v>168</v>
      </c>
      <c r="E49" s="8" t="s">
        <v>19</v>
      </c>
      <c r="F49" s="25" t="s">
        <v>93</v>
      </c>
      <c r="G49" s="8" t="s">
        <v>224</v>
      </c>
      <c r="H49" s="8" t="s">
        <v>101</v>
      </c>
      <c r="I49" s="8" t="s">
        <v>94</v>
      </c>
      <c r="J49" s="8">
        <v>2</v>
      </c>
      <c r="K49" s="8"/>
      <c r="L49" s="8">
        <v>3.74</v>
      </c>
      <c r="M49" s="11">
        <f t="shared" ref="M49" si="36">SUM(L49*17697)</f>
        <v>66186.78</v>
      </c>
      <c r="N49" s="8">
        <v>1</v>
      </c>
      <c r="O49" s="11">
        <f t="shared" si="34"/>
        <v>66186.78</v>
      </c>
      <c r="P49" s="11">
        <f t="shared" ref="P49:P56" si="37">SUM(N49*O49)</f>
        <v>66186.78</v>
      </c>
      <c r="Q49" s="11">
        <f t="shared" si="35"/>
        <v>6618.6779999999999</v>
      </c>
      <c r="R49" s="8"/>
      <c r="S49" s="8"/>
      <c r="T49" s="8"/>
      <c r="U49" s="11">
        <f t="shared" si="4"/>
        <v>72805.457999999999</v>
      </c>
    </row>
    <row r="50" spans="2:21" ht="22.2" customHeight="1">
      <c r="B50" s="8">
        <v>18</v>
      </c>
      <c r="C50" s="8" t="s">
        <v>111</v>
      </c>
      <c r="D50" s="8" t="s">
        <v>40</v>
      </c>
      <c r="E50" s="8" t="s">
        <v>19</v>
      </c>
      <c r="F50" s="37"/>
      <c r="G50" s="8" t="s">
        <v>140</v>
      </c>
      <c r="H50" s="8"/>
      <c r="I50" s="8" t="s">
        <v>94</v>
      </c>
      <c r="J50" s="8">
        <v>4</v>
      </c>
      <c r="K50" s="8"/>
      <c r="L50" s="8">
        <v>2.92</v>
      </c>
      <c r="M50" s="11">
        <f t="shared" ref="M50:M100" si="38">SUM(L50*17697)</f>
        <v>51675.24</v>
      </c>
      <c r="N50" s="8">
        <v>1</v>
      </c>
      <c r="O50" s="11">
        <f t="shared" ref="O50" si="39">SUM(M50*N50*1)</f>
        <v>51675.24</v>
      </c>
      <c r="P50" s="11">
        <f t="shared" si="37"/>
        <v>51675.24</v>
      </c>
      <c r="Q50" s="11">
        <f t="shared" si="35"/>
        <v>5167.5240000000003</v>
      </c>
      <c r="R50" s="8"/>
      <c r="S50" s="8"/>
      <c r="T50" s="8"/>
      <c r="U50" s="11">
        <f t="shared" si="4"/>
        <v>56842.763999999996</v>
      </c>
    </row>
    <row r="51" spans="2:21" ht="34.799999999999997" customHeight="1">
      <c r="B51" s="8">
        <v>19</v>
      </c>
      <c r="C51" s="8" t="s">
        <v>215</v>
      </c>
      <c r="D51" s="8" t="s">
        <v>171</v>
      </c>
      <c r="E51" s="8" t="s">
        <v>19</v>
      </c>
      <c r="F51" s="37" t="s">
        <v>216</v>
      </c>
      <c r="G51" s="8" t="s">
        <v>225</v>
      </c>
      <c r="H51" s="8"/>
      <c r="I51" s="8" t="s">
        <v>94</v>
      </c>
      <c r="J51" s="8">
        <v>4</v>
      </c>
      <c r="K51" s="8"/>
      <c r="L51" s="8">
        <v>2.87</v>
      </c>
      <c r="M51" s="11">
        <f t="shared" si="38"/>
        <v>50790.39</v>
      </c>
      <c r="N51" s="8">
        <v>0.5</v>
      </c>
      <c r="O51" s="11">
        <f t="shared" ref="O51:O57" si="40">SUM(M51*1)</f>
        <v>50790.39</v>
      </c>
      <c r="P51" s="11">
        <f t="shared" si="37"/>
        <v>25395.195</v>
      </c>
      <c r="Q51" s="11">
        <f t="shared" si="35"/>
        <v>2539.5195000000003</v>
      </c>
      <c r="R51" s="8"/>
      <c r="S51" s="8"/>
      <c r="T51" s="8"/>
      <c r="U51" s="11">
        <f t="shared" si="4"/>
        <v>27934.714500000002</v>
      </c>
    </row>
    <row r="52" spans="2:21" ht="34.799999999999997" customHeight="1">
      <c r="B52" s="8"/>
      <c r="C52" s="8" t="s">
        <v>17</v>
      </c>
      <c r="D52" s="8" t="s">
        <v>169</v>
      </c>
      <c r="E52" s="8" t="s">
        <v>19</v>
      </c>
      <c r="F52" s="25" t="s">
        <v>20</v>
      </c>
      <c r="G52" s="8" t="s">
        <v>217</v>
      </c>
      <c r="H52" s="8" t="s">
        <v>62</v>
      </c>
      <c r="I52" s="8" t="s">
        <v>94</v>
      </c>
      <c r="J52" s="8">
        <v>3</v>
      </c>
      <c r="K52" s="8"/>
      <c r="L52" s="8">
        <v>3.75</v>
      </c>
      <c r="M52" s="11">
        <f t="shared" si="38"/>
        <v>66363.75</v>
      </c>
      <c r="N52" s="8">
        <v>0.5</v>
      </c>
      <c r="O52" s="11">
        <f t="shared" si="40"/>
        <v>66363.75</v>
      </c>
      <c r="P52" s="11">
        <f t="shared" si="37"/>
        <v>33181.875</v>
      </c>
      <c r="Q52" s="8">
        <v>0</v>
      </c>
      <c r="R52" s="8"/>
      <c r="S52" s="8"/>
      <c r="T52" s="8"/>
      <c r="U52" s="11">
        <f t="shared" si="4"/>
        <v>33181.875</v>
      </c>
    </row>
    <row r="53" spans="2:21" ht="34.200000000000003" customHeight="1">
      <c r="B53" s="8"/>
      <c r="C53" s="8" t="s">
        <v>22</v>
      </c>
      <c r="D53" s="8" t="s">
        <v>169</v>
      </c>
      <c r="E53" s="8" t="s">
        <v>19</v>
      </c>
      <c r="F53" s="25" t="s">
        <v>23</v>
      </c>
      <c r="G53" s="8" t="s">
        <v>226</v>
      </c>
      <c r="H53" s="8" t="s">
        <v>21</v>
      </c>
      <c r="I53" s="8" t="s">
        <v>94</v>
      </c>
      <c r="J53" s="8">
        <v>1</v>
      </c>
      <c r="K53" s="8"/>
      <c r="L53" s="8">
        <v>4.32</v>
      </c>
      <c r="M53" s="11">
        <f t="shared" si="38"/>
        <v>76451.040000000008</v>
      </c>
      <c r="N53" s="8">
        <v>0.5</v>
      </c>
      <c r="O53" s="11">
        <f t="shared" si="40"/>
        <v>76451.040000000008</v>
      </c>
      <c r="P53" s="11">
        <f t="shared" si="37"/>
        <v>38225.520000000004</v>
      </c>
      <c r="Q53" s="8">
        <v>0</v>
      </c>
      <c r="R53" s="8"/>
      <c r="S53" s="8"/>
      <c r="T53" s="8"/>
      <c r="U53" s="11">
        <f t="shared" si="4"/>
        <v>38225.520000000004</v>
      </c>
    </row>
    <row r="54" spans="2:21" ht="30" customHeight="1">
      <c r="B54" s="8"/>
      <c r="C54" s="8" t="s">
        <v>183</v>
      </c>
      <c r="D54" s="8" t="s">
        <v>170</v>
      </c>
      <c r="E54" s="8" t="s">
        <v>19</v>
      </c>
      <c r="F54" s="26" t="s">
        <v>189</v>
      </c>
      <c r="G54" s="8" t="s">
        <v>227</v>
      </c>
      <c r="H54" s="8"/>
      <c r="I54" s="8" t="s">
        <v>94</v>
      </c>
      <c r="J54" s="8">
        <v>4</v>
      </c>
      <c r="K54" s="8"/>
      <c r="L54" s="8">
        <v>2.82</v>
      </c>
      <c r="M54" s="11">
        <f t="shared" si="38"/>
        <v>49905.539999999994</v>
      </c>
      <c r="N54" s="8">
        <v>0.5</v>
      </c>
      <c r="O54" s="11">
        <f t="shared" si="40"/>
        <v>49905.539999999994</v>
      </c>
      <c r="P54" s="11">
        <f t="shared" si="37"/>
        <v>24952.769999999997</v>
      </c>
      <c r="Q54" s="8">
        <v>0</v>
      </c>
      <c r="R54" s="8"/>
      <c r="S54" s="8"/>
      <c r="T54" s="8"/>
      <c r="U54" s="11">
        <f t="shared" si="4"/>
        <v>24952.769999999997</v>
      </c>
    </row>
    <row r="55" spans="2:21" ht="35.4" customHeight="1">
      <c r="B55" s="11"/>
      <c r="C55" s="8" t="s">
        <v>26</v>
      </c>
      <c r="D55" s="8" t="s">
        <v>55</v>
      </c>
      <c r="E55" s="8" t="s">
        <v>19</v>
      </c>
      <c r="F55" s="25" t="s">
        <v>79</v>
      </c>
      <c r="G55" s="8" t="s">
        <v>228</v>
      </c>
      <c r="H55" s="8" t="s">
        <v>62</v>
      </c>
      <c r="I55" s="8" t="s">
        <v>94</v>
      </c>
      <c r="J55" s="8">
        <v>3</v>
      </c>
      <c r="K55" s="8"/>
      <c r="L55" s="8">
        <v>3.45</v>
      </c>
      <c r="M55" s="11">
        <f t="shared" si="38"/>
        <v>61054.65</v>
      </c>
      <c r="N55" s="8">
        <v>0.5</v>
      </c>
      <c r="O55" s="11">
        <f t="shared" si="40"/>
        <v>61054.65</v>
      </c>
      <c r="P55" s="11">
        <f t="shared" si="37"/>
        <v>30527.325000000001</v>
      </c>
      <c r="Q55" s="8">
        <v>0</v>
      </c>
      <c r="R55" s="8"/>
      <c r="S55" s="8"/>
      <c r="T55" s="8"/>
      <c r="U55" s="11">
        <f t="shared" si="4"/>
        <v>30527.325000000001</v>
      </c>
    </row>
    <row r="56" spans="2:21" ht="31.2">
      <c r="B56" s="8">
        <v>20</v>
      </c>
      <c r="C56" s="8" t="s">
        <v>42</v>
      </c>
      <c r="D56" s="8" t="s">
        <v>197</v>
      </c>
      <c r="E56" s="8" t="s">
        <v>19</v>
      </c>
      <c r="F56" s="25" t="s">
        <v>80</v>
      </c>
      <c r="G56" s="8" t="s">
        <v>229</v>
      </c>
      <c r="H56" s="8"/>
      <c r="I56" s="8" t="s">
        <v>94</v>
      </c>
      <c r="J56" s="8">
        <v>4</v>
      </c>
      <c r="K56" s="8"/>
      <c r="L56" s="8">
        <v>3.04</v>
      </c>
      <c r="M56" s="11">
        <f t="shared" si="38"/>
        <v>53798.879999999997</v>
      </c>
      <c r="N56" s="8">
        <v>1</v>
      </c>
      <c r="O56" s="11">
        <f t="shared" si="40"/>
        <v>53798.879999999997</v>
      </c>
      <c r="P56" s="11">
        <f t="shared" si="37"/>
        <v>53798.879999999997</v>
      </c>
      <c r="Q56" s="11">
        <f t="shared" ref="Q56" si="41">SUM(P56*10%)</f>
        <v>5379.8879999999999</v>
      </c>
      <c r="R56" s="8"/>
      <c r="S56" s="8"/>
      <c r="T56" s="8"/>
      <c r="U56" s="11">
        <f t="shared" si="4"/>
        <v>59178.767999999996</v>
      </c>
    </row>
    <row r="57" spans="2:21" ht="31.8" thickBot="1">
      <c r="B57" s="8"/>
      <c r="C57" s="8" t="s">
        <v>42</v>
      </c>
      <c r="D57" s="8" t="s">
        <v>197</v>
      </c>
      <c r="E57" s="8" t="s">
        <v>19</v>
      </c>
      <c r="F57" s="25" t="s">
        <v>80</v>
      </c>
      <c r="G57" s="8" t="s">
        <v>229</v>
      </c>
      <c r="H57" s="8"/>
      <c r="I57" s="8" t="s">
        <v>94</v>
      </c>
      <c r="J57" s="8">
        <v>4</v>
      </c>
      <c r="K57" s="8"/>
      <c r="L57" s="8">
        <v>3.04</v>
      </c>
      <c r="M57" s="11">
        <f t="shared" ref="M57" si="42">SUM(L57*17697)</f>
        <v>53798.879999999997</v>
      </c>
      <c r="N57" s="8">
        <v>0.5</v>
      </c>
      <c r="O57" s="11">
        <f t="shared" si="40"/>
        <v>53798.879999999997</v>
      </c>
      <c r="P57" s="11">
        <f t="shared" ref="P57" si="43">SUM(N57*O57)</f>
        <v>26899.439999999999</v>
      </c>
      <c r="Q57" s="11">
        <f>SUM(P57*0%)</f>
        <v>0</v>
      </c>
      <c r="R57" s="8"/>
      <c r="S57" s="8"/>
      <c r="T57" s="8"/>
      <c r="U57" s="11">
        <f t="shared" si="4"/>
        <v>26899.439999999999</v>
      </c>
    </row>
    <row r="58" spans="2:21" ht="38.4" customHeight="1" thickBot="1">
      <c r="B58" s="8"/>
      <c r="C58" s="8"/>
      <c r="D58" s="13" t="s">
        <v>272</v>
      </c>
      <c r="E58" s="8"/>
      <c r="F58" s="25"/>
      <c r="G58" s="8"/>
      <c r="H58" s="8"/>
      <c r="I58" s="8"/>
      <c r="J58" s="8"/>
      <c r="K58" s="8"/>
      <c r="L58" s="8"/>
      <c r="M58" s="14">
        <f>SUM(M48:M57)</f>
        <v>606476.18999999994</v>
      </c>
      <c r="N58" s="58">
        <f>SUM(N48:N57)</f>
        <v>7</v>
      </c>
      <c r="O58" s="14">
        <f>SUM(O48:O57)</f>
        <v>606476.18999999994</v>
      </c>
      <c r="P58" s="14">
        <f>SUM(P48:P57)</f>
        <v>427294.06500000006</v>
      </c>
      <c r="Q58" s="14">
        <f>SUM(Q48:Q57)</f>
        <v>27350.713499999998</v>
      </c>
      <c r="R58" s="8"/>
      <c r="S58" s="8"/>
      <c r="T58" s="8"/>
      <c r="U58" s="14">
        <f>SUM(P58+Q58+R58+S58+T58)</f>
        <v>454644.77850000007</v>
      </c>
    </row>
    <row r="59" spans="2:21" ht="48.75" hidden="1" customHeight="1">
      <c r="B59" s="8"/>
      <c r="C59" s="8"/>
      <c r="D59" s="8"/>
      <c r="E59" s="8"/>
      <c r="F59" s="25"/>
      <c r="G59" s="8"/>
      <c r="H59" s="8"/>
      <c r="I59" s="8"/>
      <c r="J59" s="8"/>
      <c r="K59" s="8"/>
      <c r="L59" s="8"/>
      <c r="M59" s="11"/>
      <c r="N59" s="8"/>
      <c r="O59" s="11"/>
      <c r="P59" s="11"/>
      <c r="Q59" s="11"/>
      <c r="R59" s="8"/>
      <c r="S59" s="8"/>
      <c r="T59" s="8"/>
      <c r="U59" s="11"/>
    </row>
    <row r="60" spans="2:21" ht="27.75" hidden="1" customHeight="1">
      <c r="B60" s="8"/>
      <c r="C60" s="8"/>
      <c r="D60" s="8"/>
      <c r="E60" s="8"/>
      <c r="F60" s="25"/>
      <c r="G60" s="8"/>
      <c r="H60" s="8"/>
      <c r="I60" s="8"/>
      <c r="J60" s="8"/>
      <c r="K60" s="8"/>
      <c r="L60" s="8"/>
      <c r="M60" s="11"/>
      <c r="N60" s="8"/>
      <c r="O60" s="11"/>
      <c r="P60" s="11"/>
      <c r="Q60" s="11"/>
      <c r="R60" s="8"/>
      <c r="S60" s="8"/>
      <c r="T60" s="8"/>
      <c r="U60" s="11"/>
    </row>
    <row r="61" spans="2:21" ht="31.8" customHeight="1">
      <c r="B61" s="8">
        <v>21</v>
      </c>
      <c r="C61" s="8" t="s">
        <v>31</v>
      </c>
      <c r="D61" s="8" t="s">
        <v>161</v>
      </c>
      <c r="E61" s="8" t="s">
        <v>49</v>
      </c>
      <c r="F61" s="25" t="s">
        <v>76</v>
      </c>
      <c r="G61" s="8" t="s">
        <v>233</v>
      </c>
      <c r="H61" s="8"/>
      <c r="I61" s="8" t="s">
        <v>97</v>
      </c>
      <c r="J61" s="8"/>
      <c r="K61" s="8"/>
      <c r="L61" s="8">
        <v>2.06</v>
      </c>
      <c r="M61" s="11">
        <f t="shared" ref="M61:M63" si="44">SUM(L61*17697)</f>
        <v>36455.82</v>
      </c>
      <c r="N61" s="8">
        <v>1</v>
      </c>
      <c r="O61" s="11">
        <f t="shared" ref="O61:O100" si="45">SUM(M61*N61*1)</f>
        <v>36455.82</v>
      </c>
      <c r="P61" s="11">
        <f>SUM(O61)</f>
        <v>36455.82</v>
      </c>
      <c r="Q61" s="11">
        <f t="shared" ref="Q61:Q64" si="46">SUM(P61*10%)</f>
        <v>3645.5820000000003</v>
      </c>
      <c r="R61" s="8"/>
      <c r="S61" s="8"/>
      <c r="T61" s="8"/>
      <c r="U61" s="11">
        <f t="shared" si="4"/>
        <v>40101.402000000002</v>
      </c>
    </row>
    <row r="62" spans="2:21" ht="33.6" customHeight="1">
      <c r="B62" s="8"/>
      <c r="C62" s="8" t="s">
        <v>31</v>
      </c>
      <c r="D62" s="8" t="s">
        <v>45</v>
      </c>
      <c r="E62" s="8" t="s">
        <v>49</v>
      </c>
      <c r="F62" s="25" t="s">
        <v>76</v>
      </c>
      <c r="G62" s="8" t="s">
        <v>233</v>
      </c>
      <c r="H62" s="8"/>
      <c r="I62" s="8" t="s">
        <v>97</v>
      </c>
      <c r="J62" s="8"/>
      <c r="K62" s="8"/>
      <c r="L62" s="8">
        <v>2.06</v>
      </c>
      <c r="M62" s="11">
        <f t="shared" ref="M62:M64" si="47">SUM(L62*17697)</f>
        <v>36455.82</v>
      </c>
      <c r="N62" s="8">
        <v>0.5</v>
      </c>
      <c r="O62" s="11">
        <f>SUM(M62*1)</f>
        <v>36455.82</v>
      </c>
      <c r="P62" s="11">
        <f t="shared" ref="P62:P64" si="48">SUM(N62*O62)</f>
        <v>18227.91</v>
      </c>
      <c r="Q62" s="8">
        <v>0</v>
      </c>
      <c r="R62" s="8"/>
      <c r="S62" s="8"/>
      <c r="T62" s="8"/>
      <c r="U62" s="11">
        <f t="shared" si="4"/>
        <v>18227.91</v>
      </c>
    </row>
    <row r="63" spans="2:21" ht="51" customHeight="1">
      <c r="B63" s="8">
        <v>22</v>
      </c>
      <c r="C63" s="8" t="s">
        <v>238</v>
      </c>
      <c r="D63" s="8" t="s">
        <v>239</v>
      </c>
      <c r="E63" s="8" t="s">
        <v>19</v>
      </c>
      <c r="F63" s="25" t="s">
        <v>240</v>
      </c>
      <c r="G63" s="8" t="s">
        <v>179</v>
      </c>
      <c r="H63" s="8"/>
      <c r="I63" s="13" t="s">
        <v>97</v>
      </c>
      <c r="J63" s="8"/>
      <c r="K63" s="8"/>
      <c r="L63" s="8">
        <v>1.76</v>
      </c>
      <c r="M63" s="11">
        <f t="shared" si="44"/>
        <v>31146.720000000001</v>
      </c>
      <c r="N63" s="8">
        <v>0.5</v>
      </c>
      <c r="O63" s="11">
        <f>SUM(M63*1)</f>
        <v>31146.720000000001</v>
      </c>
      <c r="P63" s="11">
        <f t="shared" ref="P63" si="49">SUM(N63*O63)</f>
        <v>15573.36</v>
      </c>
      <c r="Q63" s="11">
        <f t="shared" ref="Q63" si="50">SUM(P63*10%)</f>
        <v>1557.3360000000002</v>
      </c>
      <c r="R63" s="8"/>
      <c r="S63" s="8"/>
      <c r="T63" s="8"/>
      <c r="U63" s="11">
        <f t="shared" si="4"/>
        <v>17130.696</v>
      </c>
    </row>
    <row r="64" spans="2:21" ht="32.25" customHeight="1" thickBot="1">
      <c r="B64" s="8">
        <v>23</v>
      </c>
      <c r="C64" s="8" t="s">
        <v>111</v>
      </c>
      <c r="D64" s="8" t="s">
        <v>196</v>
      </c>
      <c r="E64" s="8" t="s">
        <v>49</v>
      </c>
      <c r="F64" s="25"/>
      <c r="G64" s="8" t="s">
        <v>259</v>
      </c>
      <c r="H64" s="8"/>
      <c r="I64" s="8" t="s">
        <v>97</v>
      </c>
      <c r="J64" s="8"/>
      <c r="K64" s="8"/>
      <c r="L64" s="8">
        <v>1.64</v>
      </c>
      <c r="M64" s="11">
        <f t="shared" si="47"/>
        <v>29023.079999999998</v>
      </c>
      <c r="N64" s="8">
        <v>1</v>
      </c>
      <c r="O64" s="11">
        <f>SUM(M64*1)</f>
        <v>29023.079999999998</v>
      </c>
      <c r="P64" s="11">
        <f t="shared" si="48"/>
        <v>29023.079999999998</v>
      </c>
      <c r="Q64" s="11">
        <f t="shared" si="46"/>
        <v>2902.308</v>
      </c>
      <c r="R64" s="8"/>
      <c r="S64" s="8"/>
      <c r="T64" s="13"/>
      <c r="U64" s="11">
        <f t="shared" si="4"/>
        <v>31925.387999999999</v>
      </c>
    </row>
    <row r="65" spans="2:21" ht="32.25" hidden="1" customHeight="1">
      <c r="B65" s="8"/>
      <c r="C65" s="8"/>
      <c r="D65" s="8"/>
      <c r="E65" s="8"/>
      <c r="F65" s="28"/>
      <c r="G65" s="8"/>
      <c r="H65" s="8"/>
      <c r="I65" s="8"/>
      <c r="J65" s="8"/>
      <c r="K65" s="8"/>
      <c r="L65" s="8"/>
      <c r="M65" s="11"/>
      <c r="N65" s="8"/>
      <c r="O65" s="11"/>
      <c r="P65" s="11"/>
      <c r="Q65" s="8"/>
      <c r="R65" s="8"/>
      <c r="S65" s="8"/>
      <c r="T65" s="8"/>
      <c r="U65" s="11"/>
    </row>
    <row r="66" spans="2:21" ht="42.6" customHeight="1" thickBot="1">
      <c r="B66" s="8"/>
      <c r="C66" s="8"/>
      <c r="D66" s="13" t="s">
        <v>275</v>
      </c>
      <c r="E66" s="8"/>
      <c r="F66" s="25"/>
      <c r="G66" s="8"/>
      <c r="H66" s="8"/>
      <c r="I66" s="8"/>
      <c r="J66" s="8"/>
      <c r="K66" s="8"/>
      <c r="L66" s="8"/>
      <c r="M66" s="14">
        <f>SUM(M61:M65)</f>
        <v>133081.44</v>
      </c>
      <c r="N66" s="58">
        <f>SUM(N61:N65)</f>
        <v>3</v>
      </c>
      <c r="O66" s="14">
        <f>SUM(O61:O65)</f>
        <v>133081.44</v>
      </c>
      <c r="P66" s="14">
        <f>SUM(P61:P65)</f>
        <v>99280.17</v>
      </c>
      <c r="Q66" s="14">
        <f>SUM(Q61:Q65)</f>
        <v>8105.2260000000006</v>
      </c>
      <c r="R66" s="8"/>
      <c r="S66" s="8"/>
      <c r="T66" s="8"/>
      <c r="U66" s="14">
        <f t="shared" si="4"/>
        <v>107385.39599999999</v>
      </c>
    </row>
    <row r="67" spans="2:21" ht="16.2" hidden="1" thickBot="1">
      <c r="B67" s="8"/>
      <c r="C67" s="8"/>
      <c r="D67" s="8"/>
      <c r="E67" s="8"/>
      <c r="F67" s="25"/>
      <c r="G67" s="8"/>
      <c r="H67" s="8"/>
      <c r="I67" s="8"/>
      <c r="J67" s="8"/>
      <c r="K67" s="8"/>
      <c r="L67" s="8"/>
      <c r="M67" s="11"/>
      <c r="N67" s="8"/>
      <c r="O67" s="11"/>
      <c r="P67" s="11"/>
      <c r="Q67" s="11"/>
      <c r="R67" s="8"/>
      <c r="S67" s="8"/>
      <c r="T67" s="8"/>
      <c r="U67" s="11">
        <f t="shared" si="4"/>
        <v>0</v>
      </c>
    </row>
    <row r="68" spans="2:21" ht="16.2" hidden="1" thickBot="1">
      <c r="B68" s="8"/>
      <c r="C68" s="8"/>
      <c r="D68" s="8"/>
      <c r="E68" s="8"/>
      <c r="F68" s="25"/>
      <c r="G68" s="8"/>
      <c r="H68" s="8"/>
      <c r="I68" s="8"/>
      <c r="J68" s="8"/>
      <c r="K68" s="8"/>
      <c r="L68" s="8"/>
      <c r="M68" s="11"/>
      <c r="N68" s="8"/>
      <c r="O68" s="11"/>
      <c r="P68" s="11"/>
      <c r="Q68" s="13"/>
      <c r="R68" s="8"/>
      <c r="S68" s="8"/>
      <c r="T68" s="8"/>
      <c r="U68" s="11">
        <f t="shared" si="4"/>
        <v>0</v>
      </c>
    </row>
    <row r="69" spans="2:21" ht="16.2" hidden="1" thickBot="1">
      <c r="B69" s="8"/>
      <c r="C69" s="8"/>
      <c r="D69" s="8"/>
      <c r="E69" s="8"/>
      <c r="F69" s="25"/>
      <c r="G69" s="8"/>
      <c r="H69" s="8"/>
      <c r="I69" s="8"/>
      <c r="J69" s="8"/>
      <c r="K69" s="8"/>
      <c r="L69" s="8"/>
      <c r="M69" s="11"/>
      <c r="N69" s="8"/>
      <c r="O69" s="11"/>
      <c r="P69" s="11"/>
      <c r="Q69" s="11"/>
      <c r="R69" s="8"/>
      <c r="S69" s="8"/>
      <c r="T69" s="8"/>
      <c r="U69" s="11">
        <f t="shared" si="4"/>
        <v>0</v>
      </c>
    </row>
    <row r="70" spans="2:21" ht="16.2" hidden="1" thickBot="1">
      <c r="B70" s="8"/>
      <c r="C70" s="8"/>
      <c r="D70" s="8"/>
      <c r="E70" s="8"/>
      <c r="F70" s="25"/>
      <c r="G70" s="8"/>
      <c r="H70" s="8"/>
      <c r="I70" s="8"/>
      <c r="J70" s="8"/>
      <c r="K70" s="8"/>
      <c r="L70" s="8"/>
      <c r="M70" s="11"/>
      <c r="N70" s="8"/>
      <c r="O70" s="11"/>
      <c r="P70" s="11"/>
      <c r="Q70" s="11"/>
      <c r="R70" s="8"/>
      <c r="S70" s="8"/>
      <c r="T70" s="8"/>
      <c r="U70" s="11"/>
    </row>
    <row r="71" spans="2:21" ht="16.2" hidden="1" thickBot="1">
      <c r="B71" s="43"/>
      <c r="C71" s="43"/>
      <c r="D71" s="43"/>
      <c r="E71" s="43"/>
      <c r="F71" s="44"/>
      <c r="G71" s="43"/>
      <c r="H71" s="43"/>
      <c r="I71" s="43"/>
      <c r="J71" s="43"/>
      <c r="K71" s="43"/>
      <c r="L71" s="43"/>
      <c r="M71" s="45"/>
      <c r="N71" s="43"/>
      <c r="O71" s="45"/>
      <c r="P71" s="45"/>
      <c r="Q71" s="45"/>
      <c r="R71" s="43"/>
      <c r="S71" s="43"/>
      <c r="T71" s="43"/>
      <c r="U71" s="45"/>
    </row>
    <row r="72" spans="2:21" ht="31.8" thickBot="1">
      <c r="B72" s="49"/>
      <c r="C72" s="63"/>
      <c r="D72" s="56" t="s">
        <v>172</v>
      </c>
      <c r="E72" s="50"/>
      <c r="F72" s="52"/>
      <c r="G72" s="50"/>
      <c r="H72" s="50"/>
      <c r="I72" s="50"/>
      <c r="J72" s="50"/>
      <c r="K72" s="50"/>
      <c r="L72" s="50"/>
      <c r="M72" s="58">
        <f>SUM(M46+M58+M66)</f>
        <v>2097448.44</v>
      </c>
      <c r="N72" s="58">
        <f>SUM(N46+N58+N66)</f>
        <v>26</v>
      </c>
      <c r="O72" s="58">
        <f>SUM(O46+O58+O66)</f>
        <v>2097448.44</v>
      </c>
      <c r="P72" s="58">
        <f>SUM(P46+P58+P66)</f>
        <v>1657925.7480000001</v>
      </c>
      <c r="Q72" s="58">
        <f>SUM(Q46+Q58+Q66)</f>
        <v>137266.78049999999</v>
      </c>
      <c r="R72" s="50"/>
      <c r="S72" s="58">
        <f>SUM(S46+S58+S66)</f>
        <v>5309</v>
      </c>
      <c r="T72" s="50"/>
      <c r="U72" s="58">
        <f>SUM(U46+U58+U66)</f>
        <v>1800501.5285000002</v>
      </c>
    </row>
    <row r="73" spans="2:21" ht="23.4" customHeight="1">
      <c r="B73" s="46">
        <v>24</v>
      </c>
      <c r="C73" s="46" t="s">
        <v>210</v>
      </c>
      <c r="D73" s="46" t="s">
        <v>56</v>
      </c>
      <c r="E73" s="46"/>
      <c r="F73" s="47"/>
      <c r="G73" s="46"/>
      <c r="H73" s="46"/>
      <c r="I73" s="46"/>
      <c r="J73" s="46"/>
      <c r="K73" s="46">
        <v>5</v>
      </c>
      <c r="L73" s="46">
        <v>2.1</v>
      </c>
      <c r="M73" s="48">
        <f t="shared" ref="M73" si="51">SUM(L73*17697)</f>
        <v>37163.700000000004</v>
      </c>
      <c r="N73" s="46">
        <v>1</v>
      </c>
      <c r="O73" s="48">
        <f t="shared" ref="O73" si="52">SUM(M73*N73*1)</f>
        <v>37163.700000000004</v>
      </c>
      <c r="P73" s="48">
        <f t="shared" ref="P73:P74" si="53">SUM(N73*O73)</f>
        <v>37163.700000000004</v>
      </c>
      <c r="Q73" s="48">
        <f t="shared" ref="Q73:Q75" si="54">SUM(P73*10%)</f>
        <v>3716.3700000000008</v>
      </c>
      <c r="R73" s="46"/>
      <c r="S73" s="46"/>
      <c r="T73" s="46"/>
      <c r="U73" s="48">
        <f t="shared" ref="U73:U75" si="55">SUM(P73+Q73+R73+T73)</f>
        <v>40880.070000000007</v>
      </c>
    </row>
    <row r="74" spans="2:21" ht="31.2">
      <c r="B74" s="8">
        <v>25</v>
      </c>
      <c r="C74" s="8" t="s">
        <v>77</v>
      </c>
      <c r="D74" s="8" t="s">
        <v>132</v>
      </c>
      <c r="E74" s="8"/>
      <c r="F74" s="25"/>
      <c r="G74" s="8"/>
      <c r="H74" s="8"/>
      <c r="I74" s="8"/>
      <c r="J74" s="8"/>
      <c r="K74" s="8">
        <v>4</v>
      </c>
      <c r="L74" s="8">
        <v>1.96</v>
      </c>
      <c r="M74" s="11">
        <f t="shared" ref="M74" si="56">SUM(L74*17697)</f>
        <v>34686.120000000003</v>
      </c>
      <c r="N74" s="8">
        <v>1</v>
      </c>
      <c r="O74" s="11">
        <f t="shared" ref="O74:O75" si="57">SUM(M74*N74*1)</f>
        <v>34686.120000000003</v>
      </c>
      <c r="P74" s="11">
        <f t="shared" si="53"/>
        <v>34686.120000000003</v>
      </c>
      <c r="Q74" s="11">
        <f t="shared" si="54"/>
        <v>3468.6120000000005</v>
      </c>
      <c r="R74" s="8"/>
      <c r="S74" s="8"/>
      <c r="T74" s="8"/>
      <c r="U74" s="11">
        <f t="shared" si="55"/>
        <v>38154.732000000004</v>
      </c>
    </row>
    <row r="75" spans="2:21" ht="43.8" customHeight="1">
      <c r="B75" s="8">
        <v>26</v>
      </c>
      <c r="C75" s="8" t="s">
        <v>209</v>
      </c>
      <c r="D75" s="8" t="s">
        <v>32</v>
      </c>
      <c r="E75" s="8"/>
      <c r="F75" s="25"/>
      <c r="G75" s="8"/>
      <c r="H75" s="8"/>
      <c r="I75" s="8"/>
      <c r="J75" s="8"/>
      <c r="K75" s="8">
        <v>4</v>
      </c>
      <c r="L75" s="8">
        <v>1.96</v>
      </c>
      <c r="M75" s="11">
        <f>SUM(L75*17697)</f>
        <v>34686.120000000003</v>
      </c>
      <c r="N75" s="8">
        <v>1</v>
      </c>
      <c r="O75" s="11">
        <f t="shared" si="57"/>
        <v>34686.120000000003</v>
      </c>
      <c r="P75" s="11">
        <f t="shared" ref="P75" si="58">SUM(N75*O75)</f>
        <v>34686.120000000003</v>
      </c>
      <c r="Q75" s="11">
        <f t="shared" si="54"/>
        <v>3468.6120000000005</v>
      </c>
      <c r="R75" s="8"/>
      <c r="S75" s="8"/>
      <c r="T75" s="8"/>
      <c r="U75" s="11">
        <f t="shared" si="55"/>
        <v>38154.732000000004</v>
      </c>
    </row>
    <row r="76" spans="2:21" ht="15.6" hidden="1">
      <c r="B76" s="8">
        <v>30</v>
      </c>
      <c r="C76" s="8" t="s">
        <v>111</v>
      </c>
      <c r="D76" s="8"/>
      <c r="E76" s="8"/>
      <c r="F76" s="25"/>
      <c r="G76" s="8"/>
      <c r="H76" s="8"/>
      <c r="I76" s="8"/>
      <c r="J76" s="8"/>
      <c r="K76" s="8"/>
      <c r="L76" s="8"/>
      <c r="M76" s="11"/>
      <c r="N76" s="8"/>
      <c r="O76" s="11"/>
      <c r="P76" s="11"/>
      <c r="Q76" s="11"/>
      <c r="R76" s="8"/>
      <c r="S76" s="8"/>
      <c r="T76" s="8"/>
      <c r="U76" s="11"/>
    </row>
    <row r="77" spans="2:21" ht="25.8" customHeight="1">
      <c r="B77" s="8"/>
      <c r="C77" s="8" t="s">
        <v>209</v>
      </c>
      <c r="D77" s="8" t="s">
        <v>133</v>
      </c>
      <c r="E77" s="8"/>
      <c r="F77" s="25"/>
      <c r="G77" s="8"/>
      <c r="H77" s="8"/>
      <c r="I77" s="8"/>
      <c r="J77" s="8"/>
      <c r="K77" s="8">
        <v>3</v>
      </c>
      <c r="L77" s="8">
        <v>1.83</v>
      </c>
      <c r="M77" s="11">
        <f t="shared" ref="M77:M78" si="59">SUM(L77*17697)</f>
        <v>32385.510000000002</v>
      </c>
      <c r="N77" s="8">
        <v>0.5</v>
      </c>
      <c r="O77" s="11">
        <f>SUM(M77*1)</f>
        <v>32385.510000000002</v>
      </c>
      <c r="P77" s="11">
        <f t="shared" ref="P77:P100" si="60">SUM(N77*O77)</f>
        <v>16192.755000000001</v>
      </c>
      <c r="Q77" s="11">
        <v>0</v>
      </c>
      <c r="R77" s="8"/>
      <c r="S77" s="8"/>
      <c r="T77" s="8"/>
      <c r="U77" s="11">
        <f t="shared" si="4"/>
        <v>16192.755000000001</v>
      </c>
    </row>
    <row r="78" spans="2:21" ht="33.6" customHeight="1">
      <c r="B78" s="8">
        <v>27</v>
      </c>
      <c r="C78" s="8" t="s">
        <v>212</v>
      </c>
      <c r="D78" s="8" t="s">
        <v>120</v>
      </c>
      <c r="E78" s="8"/>
      <c r="F78" s="25"/>
      <c r="G78" s="8"/>
      <c r="H78" s="8"/>
      <c r="I78" s="8"/>
      <c r="J78" s="8"/>
      <c r="K78" s="8">
        <v>3</v>
      </c>
      <c r="L78" s="8">
        <v>1.83</v>
      </c>
      <c r="M78" s="11">
        <f t="shared" si="59"/>
        <v>32385.510000000002</v>
      </c>
      <c r="N78" s="8">
        <v>1</v>
      </c>
      <c r="O78" s="11">
        <f>SUM(M78*1)</f>
        <v>32385.510000000002</v>
      </c>
      <c r="P78" s="11">
        <f t="shared" si="60"/>
        <v>32385.510000000002</v>
      </c>
      <c r="Q78" s="11">
        <f t="shared" ref="Q78:Q100" si="61">SUM(P78*10%)</f>
        <v>3238.5510000000004</v>
      </c>
      <c r="R78" s="8"/>
      <c r="S78" s="8"/>
      <c r="T78" s="8"/>
      <c r="U78" s="11">
        <f t="shared" si="4"/>
        <v>35624.061000000002</v>
      </c>
    </row>
    <row r="79" spans="2:21" ht="18.600000000000001" customHeight="1">
      <c r="B79" s="8"/>
      <c r="C79" s="8" t="s">
        <v>212</v>
      </c>
      <c r="D79" s="8" t="s">
        <v>34</v>
      </c>
      <c r="E79" s="8"/>
      <c r="F79" s="25"/>
      <c r="G79" s="8"/>
      <c r="H79" s="8"/>
      <c r="I79" s="8"/>
      <c r="J79" s="8"/>
      <c r="K79" s="8">
        <v>1</v>
      </c>
      <c r="L79" s="8">
        <v>1.6</v>
      </c>
      <c r="M79" s="11">
        <f t="shared" ref="M79" si="62">SUM(L79*17697)</f>
        <v>28315.200000000001</v>
      </c>
      <c r="N79" s="8">
        <v>0.5</v>
      </c>
      <c r="O79" s="11">
        <f>SUM(M79*1)</f>
        <v>28315.200000000001</v>
      </c>
      <c r="P79" s="11">
        <f t="shared" si="60"/>
        <v>14157.6</v>
      </c>
      <c r="Q79" s="11">
        <v>0</v>
      </c>
      <c r="R79" s="8"/>
      <c r="S79" s="8"/>
      <c r="T79" s="8"/>
      <c r="U79" s="11">
        <f t="shared" si="4"/>
        <v>14157.6</v>
      </c>
    </row>
    <row r="80" spans="2:21" ht="25.2" customHeight="1">
      <c r="B80" s="8">
        <v>28</v>
      </c>
      <c r="C80" s="8" t="s">
        <v>108</v>
      </c>
      <c r="D80" s="8" t="s">
        <v>133</v>
      </c>
      <c r="E80" s="8"/>
      <c r="F80" s="25"/>
      <c r="G80" s="8"/>
      <c r="H80" s="8"/>
      <c r="I80" s="8"/>
      <c r="J80" s="8"/>
      <c r="K80" s="8">
        <v>3</v>
      </c>
      <c r="L80" s="8">
        <v>1.83</v>
      </c>
      <c r="M80" s="11">
        <f t="shared" si="38"/>
        <v>32385.510000000002</v>
      </c>
      <c r="N80" s="8">
        <v>1</v>
      </c>
      <c r="O80" s="11">
        <f t="shared" si="45"/>
        <v>32385.510000000002</v>
      </c>
      <c r="P80" s="11">
        <f t="shared" si="60"/>
        <v>32385.510000000002</v>
      </c>
      <c r="Q80" s="11">
        <f t="shared" si="61"/>
        <v>3238.5510000000004</v>
      </c>
      <c r="R80" s="8"/>
      <c r="S80" s="8"/>
      <c r="T80" s="8"/>
      <c r="U80" s="11">
        <f t="shared" si="4"/>
        <v>35624.061000000002</v>
      </c>
    </row>
    <row r="81" spans="2:21" ht="21" customHeight="1">
      <c r="B81" s="8"/>
      <c r="C81" s="8" t="s">
        <v>108</v>
      </c>
      <c r="D81" s="8" t="s">
        <v>34</v>
      </c>
      <c r="E81" s="8"/>
      <c r="F81" s="25"/>
      <c r="G81" s="8"/>
      <c r="H81" s="8"/>
      <c r="I81" s="8"/>
      <c r="J81" s="8"/>
      <c r="K81" s="8">
        <v>1</v>
      </c>
      <c r="L81" s="8">
        <v>1.6</v>
      </c>
      <c r="M81" s="11">
        <f t="shared" si="38"/>
        <v>28315.200000000001</v>
      </c>
      <c r="N81" s="8">
        <v>0.5</v>
      </c>
      <c r="O81" s="11">
        <f>SUM(M81*1)</f>
        <v>28315.200000000001</v>
      </c>
      <c r="P81" s="11">
        <f t="shared" si="60"/>
        <v>14157.6</v>
      </c>
      <c r="Q81" s="11">
        <v>0</v>
      </c>
      <c r="R81" s="8"/>
      <c r="S81" s="8"/>
      <c r="T81" s="8"/>
      <c r="U81" s="11">
        <f t="shared" si="4"/>
        <v>14157.6</v>
      </c>
    </row>
    <row r="82" spans="2:21" ht="21" customHeight="1">
      <c r="B82" s="8">
        <v>29</v>
      </c>
      <c r="C82" s="8" t="s">
        <v>255</v>
      </c>
      <c r="D82" s="8" t="s">
        <v>134</v>
      </c>
      <c r="E82" s="13"/>
      <c r="F82" s="28"/>
      <c r="G82" s="13"/>
      <c r="H82" s="13"/>
      <c r="I82" s="13"/>
      <c r="J82" s="13"/>
      <c r="K82" s="8">
        <v>3</v>
      </c>
      <c r="L82" s="8">
        <v>1.83</v>
      </c>
      <c r="M82" s="11">
        <f t="shared" si="38"/>
        <v>32385.510000000002</v>
      </c>
      <c r="N82" s="8">
        <v>1</v>
      </c>
      <c r="O82" s="11">
        <f>SUM(M82*1)</f>
        <v>32385.510000000002</v>
      </c>
      <c r="P82" s="11">
        <f t="shared" si="60"/>
        <v>32385.510000000002</v>
      </c>
      <c r="Q82" s="11">
        <f t="shared" si="61"/>
        <v>3238.5510000000004</v>
      </c>
      <c r="R82" s="8"/>
      <c r="S82" s="8"/>
      <c r="T82" s="8"/>
      <c r="U82" s="11">
        <f t="shared" si="4"/>
        <v>35624.061000000002</v>
      </c>
    </row>
    <row r="83" spans="2:21" ht="27" customHeight="1">
      <c r="B83" s="8"/>
      <c r="C83" s="8" t="s">
        <v>255</v>
      </c>
      <c r="D83" s="8" t="s">
        <v>134</v>
      </c>
      <c r="E83" s="13"/>
      <c r="F83" s="28"/>
      <c r="G83" s="13"/>
      <c r="H83" s="13"/>
      <c r="I83" s="13"/>
      <c r="J83" s="13"/>
      <c r="K83" s="8">
        <v>3</v>
      </c>
      <c r="L83" s="8">
        <v>1.83</v>
      </c>
      <c r="M83" s="11">
        <f t="shared" si="38"/>
        <v>32385.510000000002</v>
      </c>
      <c r="N83" s="8">
        <v>0.5</v>
      </c>
      <c r="O83" s="11">
        <f>SUM(M83*1)</f>
        <v>32385.510000000002</v>
      </c>
      <c r="P83" s="11">
        <f t="shared" si="60"/>
        <v>16192.755000000001</v>
      </c>
      <c r="Q83" s="11">
        <v>0</v>
      </c>
      <c r="R83" s="8"/>
      <c r="S83" s="13"/>
      <c r="T83" s="13"/>
      <c r="U83" s="11">
        <f t="shared" si="4"/>
        <v>16192.755000000001</v>
      </c>
    </row>
    <row r="84" spans="2:21" ht="15.6" hidden="1">
      <c r="B84" s="8"/>
      <c r="C84" s="8" t="s">
        <v>111</v>
      </c>
      <c r="D84" s="8"/>
      <c r="E84" s="8"/>
      <c r="F84" s="25"/>
      <c r="G84" s="8"/>
      <c r="H84" s="8"/>
      <c r="I84" s="8"/>
      <c r="J84" s="8"/>
      <c r="K84" s="8"/>
      <c r="L84" s="8"/>
      <c r="M84" s="11"/>
      <c r="N84" s="8"/>
      <c r="O84" s="11"/>
      <c r="P84" s="11"/>
      <c r="Q84" s="11"/>
      <c r="R84" s="18"/>
      <c r="S84" s="18"/>
      <c r="T84" s="8"/>
      <c r="U84" s="11"/>
    </row>
    <row r="85" spans="2:21" ht="31.2">
      <c r="B85" s="8">
        <v>30</v>
      </c>
      <c r="C85" s="8" t="s">
        <v>84</v>
      </c>
      <c r="D85" s="7" t="s">
        <v>211</v>
      </c>
      <c r="E85" s="8"/>
      <c r="F85" s="25"/>
      <c r="G85" s="8"/>
      <c r="H85" s="8"/>
      <c r="I85" s="8"/>
      <c r="J85" s="8"/>
      <c r="K85" s="8">
        <v>2</v>
      </c>
      <c r="L85" s="8">
        <v>1.71</v>
      </c>
      <c r="M85" s="11">
        <f t="shared" si="38"/>
        <v>30261.87</v>
      </c>
      <c r="N85" s="8">
        <v>1</v>
      </c>
      <c r="O85" s="11">
        <f>SUM(M85*1)</f>
        <v>30261.87</v>
      </c>
      <c r="P85" s="11">
        <f t="shared" ref="P85:P90" si="63">SUM(N85*O85)</f>
        <v>30261.87</v>
      </c>
      <c r="Q85" s="11">
        <f t="shared" si="61"/>
        <v>3026.1869999999999</v>
      </c>
      <c r="R85" s="11">
        <f>SUM(17697*30)/100</f>
        <v>5309.1</v>
      </c>
      <c r="S85" s="18"/>
      <c r="T85" s="8"/>
      <c r="U85" s="11">
        <f t="shared" si="4"/>
        <v>38597.156999999999</v>
      </c>
    </row>
    <row r="86" spans="2:21" ht="31.2">
      <c r="B86" s="8"/>
      <c r="C86" s="8" t="s">
        <v>84</v>
      </c>
      <c r="D86" s="7" t="s">
        <v>211</v>
      </c>
      <c r="E86" s="8"/>
      <c r="F86" s="25"/>
      <c r="G86" s="8"/>
      <c r="H86" s="8"/>
      <c r="I86" s="8"/>
      <c r="J86" s="8"/>
      <c r="K86" s="8">
        <v>2</v>
      </c>
      <c r="L86" s="8">
        <v>1.71</v>
      </c>
      <c r="M86" s="11">
        <f t="shared" si="38"/>
        <v>30261.87</v>
      </c>
      <c r="N86" s="8">
        <v>0.25</v>
      </c>
      <c r="O86" s="11">
        <f t="shared" ref="O86:O90" si="64">SUM(M86*1)</f>
        <v>30261.87</v>
      </c>
      <c r="P86" s="11">
        <f t="shared" si="60"/>
        <v>7565.4674999999997</v>
      </c>
      <c r="Q86" s="11">
        <f t="shared" si="61"/>
        <v>756.54674999999997</v>
      </c>
      <c r="R86" s="11">
        <f>SUM(17697*30)/100/4</f>
        <v>1327.2750000000001</v>
      </c>
      <c r="S86" s="8"/>
      <c r="T86" s="8"/>
      <c r="U86" s="11">
        <f t="shared" si="4"/>
        <v>9649.2892499999998</v>
      </c>
    </row>
    <row r="87" spans="2:21" ht="36.6" customHeight="1">
      <c r="B87" s="8">
        <v>31</v>
      </c>
      <c r="C87" s="8" t="s">
        <v>57</v>
      </c>
      <c r="D87" s="7" t="s">
        <v>211</v>
      </c>
      <c r="E87" s="8"/>
      <c r="F87" s="25"/>
      <c r="G87" s="8"/>
      <c r="H87" s="8"/>
      <c r="I87" s="8"/>
      <c r="J87" s="8"/>
      <c r="K87" s="8">
        <v>2</v>
      </c>
      <c r="L87" s="8">
        <v>1.71</v>
      </c>
      <c r="M87" s="11">
        <f t="shared" si="38"/>
        <v>30261.87</v>
      </c>
      <c r="N87" s="8">
        <v>1</v>
      </c>
      <c r="O87" s="11">
        <f t="shared" si="64"/>
        <v>30261.87</v>
      </c>
      <c r="P87" s="11">
        <f t="shared" si="63"/>
        <v>30261.87</v>
      </c>
      <c r="Q87" s="11">
        <f t="shared" si="61"/>
        <v>3026.1869999999999</v>
      </c>
      <c r="R87" s="11">
        <f>SUM(17697*30)/100</f>
        <v>5309.1</v>
      </c>
      <c r="S87" s="8"/>
      <c r="T87" s="8"/>
      <c r="U87" s="11">
        <f t="shared" si="4"/>
        <v>38597.156999999999</v>
      </c>
    </row>
    <row r="88" spans="2:21" ht="37.200000000000003" customHeight="1">
      <c r="B88" s="8"/>
      <c r="C88" s="8" t="s">
        <v>57</v>
      </c>
      <c r="D88" s="42" t="s">
        <v>211</v>
      </c>
      <c r="E88" s="8"/>
      <c r="F88" s="25"/>
      <c r="G88" s="8"/>
      <c r="H88" s="8"/>
      <c r="I88" s="8"/>
      <c r="J88" s="8"/>
      <c r="K88" s="8">
        <v>2</v>
      </c>
      <c r="L88" s="8">
        <v>1.71</v>
      </c>
      <c r="M88" s="11">
        <f t="shared" si="38"/>
        <v>30261.87</v>
      </c>
      <c r="N88" s="8">
        <v>0.25</v>
      </c>
      <c r="O88" s="11">
        <f t="shared" si="64"/>
        <v>30261.87</v>
      </c>
      <c r="P88" s="11">
        <f t="shared" si="63"/>
        <v>7565.4674999999997</v>
      </c>
      <c r="Q88" s="11">
        <f t="shared" si="61"/>
        <v>756.54674999999997</v>
      </c>
      <c r="R88" s="11">
        <f>SUM(17697*30)/100/4</f>
        <v>1327.2750000000001</v>
      </c>
      <c r="S88" s="8"/>
      <c r="T88" s="8"/>
      <c r="U88" s="11">
        <f t="shared" si="4"/>
        <v>9649.2892499999998</v>
      </c>
    </row>
    <row r="89" spans="2:21" ht="31.2">
      <c r="B89" s="8">
        <v>32</v>
      </c>
      <c r="C89" s="8" t="s">
        <v>83</v>
      </c>
      <c r="D89" s="7" t="s">
        <v>211</v>
      </c>
      <c r="E89" s="8"/>
      <c r="F89" s="25"/>
      <c r="G89" s="8"/>
      <c r="H89" s="8"/>
      <c r="I89" s="8"/>
      <c r="J89" s="8"/>
      <c r="K89" s="8">
        <v>2</v>
      </c>
      <c r="L89" s="8">
        <v>1.71</v>
      </c>
      <c r="M89" s="11">
        <f t="shared" si="38"/>
        <v>30261.87</v>
      </c>
      <c r="N89" s="8">
        <v>1</v>
      </c>
      <c r="O89" s="11">
        <f t="shared" si="64"/>
        <v>30261.87</v>
      </c>
      <c r="P89" s="11">
        <f t="shared" si="63"/>
        <v>30261.87</v>
      </c>
      <c r="Q89" s="11">
        <f t="shared" si="61"/>
        <v>3026.1869999999999</v>
      </c>
      <c r="R89" s="11">
        <f>SUM(17697*30)/100</f>
        <v>5309.1</v>
      </c>
      <c r="S89" s="8"/>
      <c r="T89" s="8"/>
      <c r="U89" s="11">
        <f t="shared" si="4"/>
        <v>38597.156999999999</v>
      </c>
    </row>
    <row r="90" spans="2:21" ht="31.2">
      <c r="B90" s="8"/>
      <c r="C90" s="8" t="s">
        <v>83</v>
      </c>
      <c r="D90" s="7" t="s">
        <v>211</v>
      </c>
      <c r="E90" s="8"/>
      <c r="F90" s="25"/>
      <c r="G90" s="8"/>
      <c r="H90" s="8"/>
      <c r="I90" s="8"/>
      <c r="J90" s="8"/>
      <c r="K90" s="8">
        <v>2</v>
      </c>
      <c r="L90" s="8">
        <v>1.71</v>
      </c>
      <c r="M90" s="11">
        <f t="shared" si="38"/>
        <v>30261.87</v>
      </c>
      <c r="N90" s="8">
        <v>0.25</v>
      </c>
      <c r="O90" s="11">
        <f t="shared" si="64"/>
        <v>30261.87</v>
      </c>
      <c r="P90" s="11">
        <f t="shared" si="63"/>
        <v>7565.4674999999997</v>
      </c>
      <c r="Q90" s="11">
        <f t="shared" si="61"/>
        <v>756.54674999999997</v>
      </c>
      <c r="R90" s="11">
        <f>SUM(17697*30)/100/4</f>
        <v>1327.2750000000001</v>
      </c>
      <c r="S90" s="8"/>
      <c r="T90" s="8"/>
      <c r="U90" s="11">
        <f t="shared" si="4"/>
        <v>9649.2892499999998</v>
      </c>
    </row>
    <row r="91" spans="2:21" ht="31.2">
      <c r="B91" s="8">
        <v>33</v>
      </c>
      <c r="C91" s="8" t="s">
        <v>109</v>
      </c>
      <c r="D91" s="7" t="s">
        <v>211</v>
      </c>
      <c r="E91" s="8"/>
      <c r="F91" s="25"/>
      <c r="G91" s="8"/>
      <c r="H91" s="8"/>
      <c r="I91" s="8"/>
      <c r="J91" s="8"/>
      <c r="K91" s="8">
        <v>2</v>
      </c>
      <c r="L91" s="8">
        <v>1.71</v>
      </c>
      <c r="M91" s="11">
        <f t="shared" ref="M91:M93" si="65">SUM(L91*17697)</f>
        <v>30261.87</v>
      </c>
      <c r="N91" s="8">
        <v>1</v>
      </c>
      <c r="O91" s="11">
        <f t="shared" ref="O91:O93" si="66">SUM(M91*1)</f>
        <v>30261.87</v>
      </c>
      <c r="P91" s="11">
        <f t="shared" ref="P91:P95" si="67">SUM(N91*O91)</f>
        <v>30261.87</v>
      </c>
      <c r="Q91" s="11">
        <f t="shared" si="61"/>
        <v>3026.1869999999999</v>
      </c>
      <c r="R91" s="8">
        <v>5309</v>
      </c>
      <c r="S91" s="8"/>
      <c r="T91" s="8"/>
      <c r="U91" s="11">
        <f t="shared" si="4"/>
        <v>38597.057000000001</v>
      </c>
    </row>
    <row r="92" spans="2:21" ht="31.2">
      <c r="B92" s="8"/>
      <c r="C92" s="8" t="s">
        <v>109</v>
      </c>
      <c r="D92" s="7" t="s">
        <v>211</v>
      </c>
      <c r="E92" s="8"/>
      <c r="F92" s="25"/>
      <c r="G92" s="8"/>
      <c r="H92" s="8"/>
      <c r="I92" s="8"/>
      <c r="J92" s="8"/>
      <c r="K92" s="8">
        <v>2</v>
      </c>
      <c r="L92" s="8">
        <v>1.71</v>
      </c>
      <c r="M92" s="11">
        <f t="shared" si="65"/>
        <v>30261.87</v>
      </c>
      <c r="N92" s="8">
        <v>0.25</v>
      </c>
      <c r="O92" s="11">
        <f t="shared" si="66"/>
        <v>30261.87</v>
      </c>
      <c r="P92" s="11">
        <f t="shared" si="67"/>
        <v>7565.4674999999997</v>
      </c>
      <c r="Q92" s="11">
        <f t="shared" si="61"/>
        <v>756.54674999999997</v>
      </c>
      <c r="R92" s="11">
        <f>SUM(17697*30)/100/4</f>
        <v>1327.2750000000001</v>
      </c>
      <c r="S92" s="8"/>
      <c r="T92" s="8"/>
      <c r="U92" s="11">
        <f t="shared" si="4"/>
        <v>9649.2892499999998</v>
      </c>
    </row>
    <row r="93" spans="2:21" ht="21" customHeight="1">
      <c r="B93" s="8">
        <v>34</v>
      </c>
      <c r="C93" s="8" t="s">
        <v>59</v>
      </c>
      <c r="D93" s="8" t="s">
        <v>198</v>
      </c>
      <c r="E93" s="13"/>
      <c r="F93" s="25"/>
      <c r="G93" s="8"/>
      <c r="H93" s="8"/>
      <c r="I93" s="8"/>
      <c r="J93" s="8"/>
      <c r="K93" s="8">
        <v>2</v>
      </c>
      <c r="L93" s="8">
        <v>1.71</v>
      </c>
      <c r="M93" s="11">
        <f t="shared" si="65"/>
        <v>30261.87</v>
      </c>
      <c r="N93" s="8">
        <v>0.5</v>
      </c>
      <c r="O93" s="11">
        <f t="shared" si="66"/>
        <v>30261.87</v>
      </c>
      <c r="P93" s="11">
        <f t="shared" si="67"/>
        <v>15130.934999999999</v>
      </c>
      <c r="Q93" s="11">
        <v>0</v>
      </c>
      <c r="R93" s="8"/>
      <c r="S93" s="8"/>
      <c r="T93" s="8"/>
      <c r="U93" s="11">
        <f t="shared" si="4"/>
        <v>15130.934999999999</v>
      </c>
    </row>
    <row r="94" spans="2:21" ht="19.8" customHeight="1">
      <c r="B94" s="8"/>
      <c r="C94" s="8" t="s">
        <v>59</v>
      </c>
      <c r="D94" s="8" t="s">
        <v>150</v>
      </c>
      <c r="E94" s="8"/>
      <c r="F94" s="25"/>
      <c r="G94" s="8"/>
      <c r="H94" s="8"/>
      <c r="I94" s="8"/>
      <c r="J94" s="8"/>
      <c r="K94" s="8">
        <v>1</v>
      </c>
      <c r="L94" s="8">
        <v>1.6</v>
      </c>
      <c r="M94" s="11">
        <f t="shared" ref="M94:M95" si="68">SUM(L94*17697)</f>
        <v>28315.200000000001</v>
      </c>
      <c r="N94" s="8">
        <v>1</v>
      </c>
      <c r="O94" s="11">
        <f t="shared" ref="O94:O95" si="69">SUM(M94*N94*1)</f>
        <v>28315.200000000001</v>
      </c>
      <c r="P94" s="11">
        <f t="shared" si="67"/>
        <v>28315.200000000001</v>
      </c>
      <c r="Q94" s="11">
        <f t="shared" ref="Q94:Q95" si="70">SUM(P94*10%)</f>
        <v>2831.5200000000004</v>
      </c>
      <c r="R94" s="8"/>
      <c r="S94" s="8"/>
      <c r="T94" s="8"/>
      <c r="U94" s="11">
        <f t="shared" si="4"/>
        <v>31146.720000000001</v>
      </c>
    </row>
    <row r="95" spans="2:21" ht="19.2" customHeight="1">
      <c r="B95" s="8">
        <v>35</v>
      </c>
      <c r="C95" s="8" t="s">
        <v>213</v>
      </c>
      <c r="D95" s="8" t="s">
        <v>150</v>
      </c>
      <c r="E95" s="8"/>
      <c r="F95" s="25"/>
      <c r="G95" s="8"/>
      <c r="H95" s="8"/>
      <c r="I95" s="8"/>
      <c r="J95" s="8"/>
      <c r="K95" s="8">
        <v>1</v>
      </c>
      <c r="L95" s="8">
        <v>1.6</v>
      </c>
      <c r="M95" s="11">
        <f t="shared" si="68"/>
        <v>28315.200000000001</v>
      </c>
      <c r="N95" s="8">
        <v>1</v>
      </c>
      <c r="O95" s="11">
        <f t="shared" si="69"/>
        <v>28315.200000000001</v>
      </c>
      <c r="P95" s="11">
        <f t="shared" si="67"/>
        <v>28315.200000000001</v>
      </c>
      <c r="Q95" s="11">
        <f t="shared" si="70"/>
        <v>2831.5200000000004</v>
      </c>
      <c r="R95" s="8"/>
      <c r="S95" s="8"/>
      <c r="T95" s="8"/>
      <c r="U95" s="11">
        <f t="shared" si="4"/>
        <v>31146.720000000001</v>
      </c>
    </row>
    <row r="96" spans="2:21" ht="18.600000000000001" customHeight="1">
      <c r="B96" s="8">
        <v>36</v>
      </c>
      <c r="C96" s="8" t="s">
        <v>58</v>
      </c>
      <c r="D96" s="8" t="s">
        <v>35</v>
      </c>
      <c r="E96" s="8"/>
      <c r="F96" s="25"/>
      <c r="G96" s="8"/>
      <c r="H96" s="8"/>
      <c r="I96" s="8"/>
      <c r="J96" s="8"/>
      <c r="K96" s="8">
        <v>1</v>
      </c>
      <c r="L96" s="8">
        <v>1.6</v>
      </c>
      <c r="M96" s="11">
        <f t="shared" si="38"/>
        <v>28315.200000000001</v>
      </c>
      <c r="N96" s="8">
        <v>1</v>
      </c>
      <c r="O96" s="11">
        <f t="shared" si="45"/>
        <v>28315.200000000001</v>
      </c>
      <c r="P96" s="11">
        <f t="shared" si="60"/>
        <v>28315.200000000001</v>
      </c>
      <c r="Q96" s="11">
        <f t="shared" si="61"/>
        <v>2831.5200000000004</v>
      </c>
      <c r="R96" s="8"/>
      <c r="S96" s="8"/>
      <c r="T96" s="8"/>
      <c r="U96" s="11">
        <f t="shared" si="4"/>
        <v>31146.720000000001</v>
      </c>
    </row>
    <row r="97" spans="2:21" ht="27" customHeight="1">
      <c r="B97" s="8">
        <v>37</v>
      </c>
      <c r="C97" s="8" t="s">
        <v>36</v>
      </c>
      <c r="D97" s="8" t="s">
        <v>35</v>
      </c>
      <c r="E97" s="8"/>
      <c r="F97" s="25"/>
      <c r="G97" s="8"/>
      <c r="H97" s="8"/>
      <c r="I97" s="8"/>
      <c r="J97" s="8"/>
      <c r="K97" s="8">
        <v>1</v>
      </c>
      <c r="L97" s="8">
        <v>1.6</v>
      </c>
      <c r="M97" s="11">
        <f t="shared" si="38"/>
        <v>28315.200000000001</v>
      </c>
      <c r="N97" s="8">
        <v>1</v>
      </c>
      <c r="O97" s="11">
        <f t="shared" si="45"/>
        <v>28315.200000000001</v>
      </c>
      <c r="P97" s="11">
        <f t="shared" si="60"/>
        <v>28315.200000000001</v>
      </c>
      <c r="Q97" s="11">
        <f t="shared" si="61"/>
        <v>2831.5200000000004</v>
      </c>
      <c r="R97" s="8"/>
      <c r="S97" s="8"/>
      <c r="T97" s="8"/>
      <c r="U97" s="11">
        <f t="shared" si="4"/>
        <v>31146.720000000001</v>
      </c>
    </row>
    <row r="98" spans="2:21" ht="15.6">
      <c r="B98" s="8">
        <v>38</v>
      </c>
      <c r="C98" s="8" t="s">
        <v>71</v>
      </c>
      <c r="D98" s="8" t="s">
        <v>37</v>
      </c>
      <c r="E98" s="8"/>
      <c r="F98" s="25"/>
      <c r="G98" s="8"/>
      <c r="H98" s="8"/>
      <c r="I98" s="8"/>
      <c r="J98" s="8"/>
      <c r="K98" s="8">
        <v>1</v>
      </c>
      <c r="L98" s="8">
        <v>1.6</v>
      </c>
      <c r="M98" s="11">
        <f t="shared" si="38"/>
        <v>28315.200000000001</v>
      </c>
      <c r="N98" s="8">
        <v>1</v>
      </c>
      <c r="O98" s="11">
        <f t="shared" si="45"/>
        <v>28315.200000000001</v>
      </c>
      <c r="P98" s="11">
        <f t="shared" si="60"/>
        <v>28315.200000000001</v>
      </c>
      <c r="Q98" s="11">
        <f t="shared" si="61"/>
        <v>2831.5200000000004</v>
      </c>
      <c r="R98" s="8"/>
      <c r="S98" s="8"/>
      <c r="T98" s="8">
        <v>6782</v>
      </c>
      <c r="U98" s="11">
        <f t="shared" si="4"/>
        <v>37928.720000000001</v>
      </c>
    </row>
    <row r="99" spans="2:21" ht="15.6">
      <c r="B99" s="8">
        <v>39</v>
      </c>
      <c r="C99" s="8" t="s">
        <v>38</v>
      </c>
      <c r="D99" s="8" t="s">
        <v>37</v>
      </c>
      <c r="E99" s="8"/>
      <c r="F99" s="25"/>
      <c r="G99" s="8"/>
      <c r="H99" s="8"/>
      <c r="I99" s="8"/>
      <c r="J99" s="8"/>
      <c r="K99" s="8">
        <v>1</v>
      </c>
      <c r="L99" s="8">
        <v>1.6</v>
      </c>
      <c r="M99" s="11">
        <f t="shared" si="38"/>
        <v>28315.200000000001</v>
      </c>
      <c r="N99" s="8">
        <v>1</v>
      </c>
      <c r="O99" s="11">
        <f t="shared" si="45"/>
        <v>28315.200000000001</v>
      </c>
      <c r="P99" s="11">
        <f t="shared" si="60"/>
        <v>28315.200000000001</v>
      </c>
      <c r="Q99" s="11">
        <f t="shared" si="61"/>
        <v>2831.5200000000004</v>
      </c>
      <c r="R99" s="8"/>
      <c r="S99" s="8"/>
      <c r="T99" s="8">
        <v>6782</v>
      </c>
      <c r="U99" s="11">
        <f t="shared" si="4"/>
        <v>37928.720000000001</v>
      </c>
    </row>
    <row r="100" spans="2:21" ht="16.2" thickBot="1">
      <c r="B100" s="43">
        <v>40</v>
      </c>
      <c r="C100" s="43" t="s">
        <v>39</v>
      </c>
      <c r="D100" s="43" t="s">
        <v>37</v>
      </c>
      <c r="E100" s="43"/>
      <c r="F100" s="59"/>
      <c r="G100" s="43"/>
      <c r="H100" s="43"/>
      <c r="I100" s="43"/>
      <c r="J100" s="43"/>
      <c r="K100" s="43">
        <v>1</v>
      </c>
      <c r="L100" s="43">
        <v>1.6</v>
      </c>
      <c r="M100" s="45">
        <f t="shared" si="38"/>
        <v>28315.200000000001</v>
      </c>
      <c r="N100" s="43">
        <v>1</v>
      </c>
      <c r="O100" s="45">
        <f t="shared" si="45"/>
        <v>28315.200000000001</v>
      </c>
      <c r="P100" s="45">
        <f t="shared" si="60"/>
        <v>28315.200000000001</v>
      </c>
      <c r="Q100" s="45">
        <f t="shared" si="61"/>
        <v>2831.5200000000004</v>
      </c>
      <c r="R100" s="43"/>
      <c r="S100" s="43"/>
      <c r="T100" s="43">
        <v>6782</v>
      </c>
      <c r="U100" s="45">
        <f t="shared" si="4"/>
        <v>37928.720000000001</v>
      </c>
    </row>
    <row r="101" spans="2:21" ht="16.2" thickBot="1">
      <c r="B101" s="64"/>
      <c r="C101" s="65" t="s">
        <v>87</v>
      </c>
      <c r="D101" s="56" t="s">
        <v>174</v>
      </c>
      <c r="E101" s="51"/>
      <c r="F101" s="60"/>
      <c r="G101" s="51"/>
      <c r="H101" s="51"/>
      <c r="I101" s="51"/>
      <c r="J101" s="51"/>
      <c r="K101" s="51"/>
      <c r="L101" s="51"/>
      <c r="M101" s="58">
        <f>SUM(M73:M100)</f>
        <v>795657.11999999976</v>
      </c>
      <c r="N101" s="51">
        <f>SUM(N73:N100)</f>
        <v>20.5</v>
      </c>
      <c r="O101" s="51"/>
      <c r="P101" s="58">
        <f>SUM(P73:P100)</f>
        <v>629039.86499999999</v>
      </c>
      <c r="Q101" s="58">
        <f>SUM(Q73:Q100)</f>
        <v>55320.822000000029</v>
      </c>
      <c r="R101" s="58">
        <f>SUM(R73:R100)</f>
        <v>26545.4</v>
      </c>
      <c r="S101" s="58"/>
      <c r="T101" s="58">
        <f>SUM(T73:T100)</f>
        <v>20346</v>
      </c>
      <c r="U101" s="55">
        <f>SUM(P101+Q101+R101+S101+T101)</f>
        <v>731252.08700000006</v>
      </c>
    </row>
    <row r="102" spans="2:21" ht="16.2" thickBot="1">
      <c r="B102" s="66"/>
      <c r="C102" s="67"/>
      <c r="D102" s="56" t="s">
        <v>175</v>
      </c>
      <c r="E102" s="51"/>
      <c r="F102" s="51"/>
      <c r="G102" s="51"/>
      <c r="H102" s="51"/>
      <c r="I102" s="51"/>
      <c r="J102" s="51"/>
      <c r="K102" s="51"/>
      <c r="L102" s="51"/>
      <c r="M102" s="58">
        <f>SUM(M72+M101)</f>
        <v>2893105.5599999996</v>
      </c>
      <c r="N102" s="83">
        <f>SUM(N72+N101)</f>
        <v>46.5</v>
      </c>
      <c r="O102" s="51"/>
      <c r="P102" s="58">
        <f t="shared" ref="P102:U102" si="71">SUM(P72+P101)</f>
        <v>2286965.6129999999</v>
      </c>
      <c r="Q102" s="58">
        <f t="shared" si="71"/>
        <v>192587.60250000004</v>
      </c>
      <c r="R102" s="58">
        <f t="shared" si="71"/>
        <v>26545.4</v>
      </c>
      <c r="S102" s="58">
        <f t="shared" si="71"/>
        <v>5309</v>
      </c>
      <c r="T102" s="58">
        <f t="shared" si="71"/>
        <v>20346</v>
      </c>
      <c r="U102" s="58">
        <f t="shared" si="71"/>
        <v>2531753.6155000003</v>
      </c>
    </row>
    <row r="103" spans="2:21" ht="15" customHeight="1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2:21" ht="11.25" hidden="1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2:21" ht="18.75" customHeight="1">
      <c r="B105" s="5"/>
      <c r="C105" s="5"/>
      <c r="D105" s="5"/>
      <c r="E105" s="5"/>
      <c r="F105" s="4" t="s">
        <v>75</v>
      </c>
      <c r="G105" s="4" t="s">
        <v>100</v>
      </c>
      <c r="H105" s="4"/>
      <c r="I105" s="4"/>
      <c r="J105" s="4"/>
      <c r="K105" s="4"/>
      <c r="L105" s="4"/>
      <c r="M105" s="4" t="s">
        <v>98</v>
      </c>
      <c r="N105" s="4"/>
      <c r="O105" s="4"/>
      <c r="P105" s="4"/>
      <c r="Q105" s="4"/>
      <c r="R105" s="4"/>
      <c r="S105" s="4"/>
      <c r="T105" s="5"/>
      <c r="U105" s="5"/>
    </row>
    <row r="106" spans="2:21" ht="21.75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4" t="s">
        <v>291</v>
      </c>
      <c r="N106" s="4"/>
      <c r="O106" s="4"/>
      <c r="P106" s="4"/>
      <c r="Q106" s="4"/>
      <c r="R106" s="5"/>
      <c r="S106" s="5"/>
      <c r="T106" s="5"/>
      <c r="U106" s="5"/>
    </row>
    <row r="107" spans="2:21" ht="9" customHeight="1">
      <c r="B107" s="4" t="s">
        <v>74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2:21" ht="9" customHeight="1">
      <c r="B108" s="4" t="s">
        <v>47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2:21" ht="19.5" customHeight="1">
      <c r="B109" s="5"/>
      <c r="C109" s="4" t="s">
        <v>276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2:21" ht="15.6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2:21" ht="15.6">
      <c r="B111" s="5"/>
      <c r="C111" s="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2:21" ht="15.6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2:21" ht="15.6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</sheetData>
  <mergeCells count="13">
    <mergeCell ref="U13:U16"/>
    <mergeCell ref="H13:H16"/>
    <mergeCell ref="I13:I16"/>
    <mergeCell ref="J13:J16"/>
    <mergeCell ref="L13:L16"/>
    <mergeCell ref="M13:M16"/>
    <mergeCell ref="N13:N16"/>
    <mergeCell ref="G13:G16"/>
    <mergeCell ref="B13:B16"/>
    <mergeCell ref="C13:C16"/>
    <mergeCell ref="D13:D16"/>
    <mergeCell ref="E13:E16"/>
    <mergeCell ref="F13:F16"/>
  </mergeCells>
  <pageMargins left="7.874015748031496E-2" right="0.19685039370078741" top="0.59055118110236227" bottom="0.39370078740157483" header="0" footer="0"/>
  <pageSetup paperSize="9" scale="6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U105"/>
  <sheetViews>
    <sheetView topLeftCell="B1" workbookViewId="0">
      <selection activeCell="O6" sqref="O6"/>
    </sheetView>
  </sheetViews>
  <sheetFormatPr defaultRowHeight="14.4"/>
  <cols>
    <col min="2" max="2" width="4.6640625" customWidth="1"/>
    <col min="3" max="3" width="21.33203125" customWidth="1"/>
    <col min="4" max="4" width="33.88671875" customWidth="1"/>
    <col min="5" max="5" width="6.6640625" customWidth="1"/>
    <col min="6" max="6" width="25.44140625" customWidth="1"/>
    <col min="7" max="7" width="9.33203125" customWidth="1"/>
    <col min="8" max="8" width="6.109375" customWidth="1"/>
    <col min="9" max="9" width="7" customWidth="1"/>
    <col min="10" max="11" width="6.109375" customWidth="1"/>
    <col min="12" max="12" width="8.6640625" customWidth="1"/>
    <col min="13" max="13" width="12.33203125" customWidth="1"/>
    <col min="14" max="14" width="8.109375" customWidth="1"/>
    <col min="15" max="15" width="11.5546875" customWidth="1"/>
    <col min="16" max="16" width="13.109375" customWidth="1"/>
    <col min="17" max="17" width="11.5546875" customWidth="1"/>
    <col min="18" max="19" width="8.5546875" customWidth="1"/>
    <col min="20" max="20" width="9.33203125" customWidth="1"/>
    <col min="21" max="21" width="13" customWidth="1"/>
  </cols>
  <sheetData>
    <row r="1" spans="2:21" ht="16.2" customHeight="1">
      <c r="B1" s="1" t="s">
        <v>0</v>
      </c>
      <c r="C1" s="1" t="s">
        <v>159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 t="s">
        <v>158</v>
      </c>
      <c r="P1" s="4"/>
      <c r="Q1" s="4"/>
      <c r="R1" s="4"/>
      <c r="S1" s="4"/>
      <c r="T1" s="4"/>
      <c r="U1" s="4"/>
    </row>
    <row r="2" spans="2:21" ht="15" customHeight="1">
      <c r="B2" s="1"/>
      <c r="C2" s="3" t="s">
        <v>60</v>
      </c>
      <c r="D2" s="5"/>
      <c r="E2" s="5"/>
      <c r="F2" s="5"/>
      <c r="G2" s="4"/>
      <c r="H2" s="5"/>
      <c r="I2" s="5"/>
      <c r="J2" s="5"/>
      <c r="K2" s="5"/>
      <c r="L2" s="5"/>
      <c r="M2" s="5"/>
      <c r="N2" s="5"/>
      <c r="O2" s="4" t="s">
        <v>51</v>
      </c>
      <c r="P2" s="4" t="s">
        <v>149</v>
      </c>
      <c r="Q2" s="4"/>
      <c r="R2" s="4"/>
      <c r="S2" s="4"/>
      <c r="T2" s="4"/>
      <c r="U2" s="4"/>
    </row>
    <row r="3" spans="2:21" ht="15.6" customHeight="1">
      <c r="B3" s="1"/>
      <c r="C3" s="3" t="s">
        <v>85</v>
      </c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4" t="s">
        <v>200</v>
      </c>
      <c r="P3" s="4"/>
      <c r="Q3" s="4"/>
      <c r="R3" s="4"/>
      <c r="S3" s="4"/>
      <c r="T3" s="4"/>
      <c r="U3" s="4"/>
    </row>
    <row r="4" spans="2:21" ht="15.6"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4" t="s">
        <v>201</v>
      </c>
      <c r="P4" s="4"/>
      <c r="Q4" s="4"/>
      <c r="R4" s="4"/>
      <c r="S4" s="4"/>
      <c r="T4" s="4"/>
      <c r="U4" s="4"/>
    </row>
    <row r="5" spans="2:21" ht="15.6"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 t="s">
        <v>202</v>
      </c>
      <c r="P5" s="4"/>
      <c r="Q5" s="4"/>
      <c r="R5" s="4"/>
      <c r="S5" s="4"/>
      <c r="T5" s="4"/>
      <c r="U5" s="4"/>
    </row>
    <row r="6" spans="2:21" ht="15.6">
      <c r="B6" s="6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 t="s">
        <v>160</v>
      </c>
      <c r="P6" s="4"/>
      <c r="Q6" s="4"/>
      <c r="R6" s="4"/>
      <c r="S6" s="4"/>
      <c r="T6" s="4"/>
      <c r="U6" s="4"/>
    </row>
    <row r="7" spans="2:21" ht="15.6" hidden="1">
      <c r="B7" s="6"/>
      <c r="C7" s="1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2:21" ht="13.5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12.75" customHeight="1"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14.25" customHeight="1">
      <c r="B10" s="2"/>
      <c r="C10" s="5"/>
      <c r="D10" s="5"/>
      <c r="E10" s="4"/>
      <c r="F10" s="2"/>
      <c r="G10" s="4" t="s">
        <v>52</v>
      </c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5"/>
    </row>
    <row r="11" spans="2:21" ht="12" customHeight="1">
      <c r="B11" s="2"/>
      <c r="C11" s="5"/>
      <c r="D11" s="5"/>
      <c r="E11" s="4" t="s">
        <v>191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  <c r="R11" s="5"/>
      <c r="S11" s="5"/>
      <c r="T11" s="5"/>
      <c r="U11" s="5"/>
    </row>
    <row r="12" spans="2:21" ht="17.25" customHeight="1">
      <c r="B12" s="2" t="s">
        <v>2</v>
      </c>
      <c r="C12" s="5"/>
      <c r="D12" s="5"/>
      <c r="E12" s="4"/>
      <c r="F12" s="4" t="s">
        <v>53</v>
      </c>
      <c r="G12" s="4"/>
      <c r="H12" s="4"/>
      <c r="I12" s="4"/>
      <c r="J12" s="4"/>
      <c r="K12" s="4"/>
      <c r="L12" s="4"/>
      <c r="M12" s="4"/>
      <c r="N12" s="4"/>
      <c r="O12" s="4"/>
      <c r="P12" s="5"/>
      <c r="Q12" s="5"/>
      <c r="R12" s="5"/>
      <c r="S12" s="5"/>
      <c r="T12" s="5"/>
      <c r="U12" s="5"/>
    </row>
    <row r="13" spans="2:21" ht="22.5" customHeight="1">
      <c r="B13" s="150"/>
      <c r="C13" s="150" t="s">
        <v>3</v>
      </c>
      <c r="D13" s="150" t="s">
        <v>4</v>
      </c>
      <c r="E13" s="150" t="s">
        <v>54</v>
      </c>
      <c r="F13" s="150" t="s">
        <v>5</v>
      </c>
      <c r="G13" s="150" t="s">
        <v>110</v>
      </c>
      <c r="H13" s="150" t="s">
        <v>6</v>
      </c>
      <c r="I13" s="152" t="s">
        <v>88</v>
      </c>
      <c r="J13" s="152" t="s">
        <v>89</v>
      </c>
      <c r="K13" s="33"/>
      <c r="L13" s="150" t="s">
        <v>7</v>
      </c>
      <c r="M13" s="150" t="s">
        <v>8</v>
      </c>
      <c r="N13" s="150" t="s">
        <v>81</v>
      </c>
      <c r="O13" s="19" t="s">
        <v>9</v>
      </c>
      <c r="P13" s="19" t="s">
        <v>67</v>
      </c>
      <c r="Q13" s="19" t="s">
        <v>65</v>
      </c>
      <c r="R13" s="19" t="s">
        <v>69</v>
      </c>
      <c r="S13" s="36" t="s">
        <v>14</v>
      </c>
      <c r="T13" s="19" t="s">
        <v>14</v>
      </c>
      <c r="U13" s="150" t="s">
        <v>16</v>
      </c>
    </row>
    <row r="14" spans="2:21" ht="13.5" customHeight="1">
      <c r="B14" s="150"/>
      <c r="C14" s="150"/>
      <c r="D14" s="150"/>
      <c r="E14" s="150"/>
      <c r="F14" s="150"/>
      <c r="G14" s="150"/>
      <c r="H14" s="150"/>
      <c r="I14" s="153"/>
      <c r="J14" s="153"/>
      <c r="K14" s="34"/>
      <c r="L14" s="150"/>
      <c r="M14" s="150"/>
      <c r="N14" s="150"/>
      <c r="O14" s="19" t="s">
        <v>10</v>
      </c>
      <c r="P14" s="19" t="s">
        <v>11</v>
      </c>
      <c r="Q14" s="19" t="s">
        <v>66</v>
      </c>
      <c r="R14" s="19" t="s">
        <v>70</v>
      </c>
      <c r="S14" s="36" t="s">
        <v>178</v>
      </c>
      <c r="T14" s="19" t="s">
        <v>15</v>
      </c>
      <c r="U14" s="150"/>
    </row>
    <row r="15" spans="2:21" ht="30" customHeight="1">
      <c r="B15" s="150"/>
      <c r="C15" s="150"/>
      <c r="D15" s="150"/>
      <c r="E15" s="150"/>
      <c r="F15" s="150"/>
      <c r="G15" s="150"/>
      <c r="H15" s="150"/>
      <c r="I15" s="153"/>
      <c r="J15" s="153"/>
      <c r="K15" s="34" t="s">
        <v>176</v>
      </c>
      <c r="L15" s="150"/>
      <c r="M15" s="150"/>
      <c r="N15" s="150"/>
      <c r="O15" s="19"/>
      <c r="P15" s="19" t="s">
        <v>12</v>
      </c>
      <c r="Q15" s="19" t="s">
        <v>13</v>
      </c>
      <c r="R15" s="19" t="s">
        <v>13</v>
      </c>
      <c r="S15" s="36" t="s">
        <v>177</v>
      </c>
      <c r="T15" s="19"/>
      <c r="U15" s="150"/>
    </row>
    <row r="16" spans="2:21" ht="15" customHeight="1">
      <c r="B16" s="150"/>
      <c r="C16" s="150"/>
      <c r="D16" s="150"/>
      <c r="E16" s="150"/>
      <c r="F16" s="150"/>
      <c r="G16" s="150"/>
      <c r="H16" s="150"/>
      <c r="I16" s="154"/>
      <c r="J16" s="154"/>
      <c r="K16" s="35"/>
      <c r="L16" s="150"/>
      <c r="M16" s="150"/>
      <c r="N16" s="150"/>
      <c r="O16" s="19"/>
      <c r="P16" s="19" t="s">
        <v>68</v>
      </c>
      <c r="Q16" s="20">
        <v>0.1</v>
      </c>
      <c r="R16" s="20">
        <v>0.3</v>
      </c>
      <c r="S16" s="20"/>
      <c r="T16" s="19"/>
      <c r="U16" s="150"/>
    </row>
    <row r="17" spans="2:21" ht="24.75" customHeight="1">
      <c r="B17" s="8">
        <v>1</v>
      </c>
      <c r="C17" s="8" t="s">
        <v>17</v>
      </c>
      <c r="D17" s="8" t="s">
        <v>18</v>
      </c>
      <c r="E17" s="8" t="s">
        <v>19</v>
      </c>
      <c r="F17" s="25" t="s">
        <v>20</v>
      </c>
      <c r="G17" s="8" t="s">
        <v>135</v>
      </c>
      <c r="H17" s="8"/>
      <c r="I17" s="8" t="s">
        <v>102</v>
      </c>
      <c r="J17" s="8">
        <v>2</v>
      </c>
      <c r="K17" s="8"/>
      <c r="L17" s="8">
        <v>6.32</v>
      </c>
      <c r="M17" s="11">
        <f>SUM(L17*17697)</f>
        <v>111845.04000000001</v>
      </c>
      <c r="N17" s="8">
        <v>1</v>
      </c>
      <c r="O17" s="11">
        <f>SUM(M17*1)</f>
        <v>111845.04000000001</v>
      </c>
      <c r="P17" s="11">
        <f>SUM(N17*O17)</f>
        <v>111845.04000000001</v>
      </c>
      <c r="Q17" s="11">
        <f>SUM(P17*10%)</f>
        <v>11184.504000000001</v>
      </c>
      <c r="R17" s="8"/>
      <c r="S17" s="8">
        <v>5309</v>
      </c>
      <c r="T17" s="8"/>
      <c r="U17" s="11">
        <f>SUM(P17+Q17+R17+S17+T17)</f>
        <v>128338.54400000001</v>
      </c>
    </row>
    <row r="18" spans="2:21" ht="24.75" customHeight="1">
      <c r="B18" s="8">
        <v>2</v>
      </c>
      <c r="C18" s="8" t="s">
        <v>22</v>
      </c>
      <c r="D18" s="8" t="s">
        <v>163</v>
      </c>
      <c r="E18" s="8" t="s">
        <v>19</v>
      </c>
      <c r="F18" s="25" t="s">
        <v>23</v>
      </c>
      <c r="G18" s="8" t="s">
        <v>136</v>
      </c>
      <c r="H18" s="8"/>
      <c r="I18" s="8" t="s">
        <v>102</v>
      </c>
      <c r="J18" s="16" t="s">
        <v>91</v>
      </c>
      <c r="K18" s="16"/>
      <c r="L18" s="8">
        <v>6</v>
      </c>
      <c r="M18" s="11">
        <f t="shared" ref="M18:M21" si="0">SUM(L18*17697)</f>
        <v>106182</v>
      </c>
      <c r="N18" s="8">
        <v>1</v>
      </c>
      <c r="O18" s="11">
        <f t="shared" ref="O18:O22" si="1">SUM(M18*1)</f>
        <v>106182</v>
      </c>
      <c r="P18" s="11">
        <f t="shared" ref="P18:P22" si="2">SUM(N18*O18)</f>
        <v>106182</v>
      </c>
      <c r="Q18" s="11">
        <f t="shared" ref="Q18:Q36" si="3">SUM(P18*10%)</f>
        <v>10618.2</v>
      </c>
      <c r="R18" s="8"/>
      <c r="S18" s="8"/>
      <c r="T18" s="8"/>
      <c r="U18" s="11">
        <f t="shared" ref="U18:U92" si="4">SUM(P18+Q18+R18+T18)</f>
        <v>116800.2</v>
      </c>
    </row>
    <row r="19" spans="2:21" ht="29.25" customHeight="1">
      <c r="B19" s="8">
        <v>3</v>
      </c>
      <c r="C19" s="8" t="s">
        <v>24</v>
      </c>
      <c r="D19" s="8" t="s">
        <v>162</v>
      </c>
      <c r="E19" s="8" t="s">
        <v>19</v>
      </c>
      <c r="F19" s="25" t="s">
        <v>25</v>
      </c>
      <c r="G19" s="8" t="s">
        <v>137</v>
      </c>
      <c r="H19" s="8"/>
      <c r="I19" s="8" t="s">
        <v>90</v>
      </c>
      <c r="J19" s="16" t="s">
        <v>103</v>
      </c>
      <c r="K19" s="16"/>
      <c r="L19" s="8">
        <v>5.75</v>
      </c>
      <c r="M19" s="11">
        <f t="shared" si="0"/>
        <v>101757.75</v>
      </c>
      <c r="N19" s="8">
        <v>1</v>
      </c>
      <c r="O19" s="11">
        <f t="shared" si="1"/>
        <v>101757.75</v>
      </c>
      <c r="P19" s="11">
        <f t="shared" si="2"/>
        <v>101757.75</v>
      </c>
      <c r="Q19" s="11">
        <f t="shared" si="3"/>
        <v>10175.775000000001</v>
      </c>
      <c r="R19" s="8"/>
      <c r="S19" s="8"/>
      <c r="T19" s="8"/>
      <c r="U19" s="11">
        <f t="shared" si="4"/>
        <v>111933.52499999999</v>
      </c>
    </row>
    <row r="20" spans="2:21" ht="21.75" customHeight="1">
      <c r="B20" s="8">
        <v>4</v>
      </c>
      <c r="C20" s="8" t="s">
        <v>28</v>
      </c>
      <c r="D20" s="8" t="s">
        <v>167</v>
      </c>
      <c r="E20" s="8" t="s">
        <v>19</v>
      </c>
      <c r="F20" s="25" t="s">
        <v>29</v>
      </c>
      <c r="G20" s="8" t="s">
        <v>138</v>
      </c>
      <c r="H20" s="8"/>
      <c r="I20" s="8" t="s">
        <v>192</v>
      </c>
      <c r="J20" s="8">
        <v>2</v>
      </c>
      <c r="K20" s="8"/>
      <c r="L20" s="8">
        <v>5.22</v>
      </c>
      <c r="M20" s="11">
        <f t="shared" si="0"/>
        <v>92378.34</v>
      </c>
      <c r="N20" s="8">
        <v>1</v>
      </c>
      <c r="O20" s="11">
        <f t="shared" si="1"/>
        <v>92378.34</v>
      </c>
      <c r="P20" s="11">
        <f t="shared" si="2"/>
        <v>92378.34</v>
      </c>
      <c r="Q20" s="11">
        <f t="shared" si="3"/>
        <v>9237.8340000000007</v>
      </c>
      <c r="R20" s="8"/>
      <c r="S20" s="8"/>
      <c r="T20" s="8"/>
      <c r="U20" s="11">
        <f t="shared" si="4"/>
        <v>101616.174</v>
      </c>
    </row>
    <row r="21" spans="2:21" ht="24" customHeight="1">
      <c r="B21" s="8">
        <v>5</v>
      </c>
      <c r="C21" s="8" t="s">
        <v>26</v>
      </c>
      <c r="D21" s="8" t="s">
        <v>164</v>
      </c>
      <c r="E21" s="8" t="s">
        <v>19</v>
      </c>
      <c r="F21" s="25" t="s">
        <v>27</v>
      </c>
      <c r="G21" s="8" t="s">
        <v>139</v>
      </c>
      <c r="H21" s="8"/>
      <c r="I21" s="8" t="s">
        <v>192</v>
      </c>
      <c r="J21" s="8">
        <v>2</v>
      </c>
      <c r="K21" s="8"/>
      <c r="L21" s="8">
        <v>5.08</v>
      </c>
      <c r="M21" s="11">
        <f t="shared" si="0"/>
        <v>89900.76</v>
      </c>
      <c r="N21" s="8">
        <v>1</v>
      </c>
      <c r="O21" s="11">
        <f t="shared" si="1"/>
        <v>89900.76</v>
      </c>
      <c r="P21" s="11">
        <f t="shared" si="2"/>
        <v>89900.76</v>
      </c>
      <c r="Q21" s="11">
        <f t="shared" si="3"/>
        <v>8990.0759999999991</v>
      </c>
      <c r="R21" s="8"/>
      <c r="S21" s="8"/>
      <c r="T21" s="8"/>
      <c r="U21" s="11">
        <f t="shared" si="4"/>
        <v>98890.835999999996</v>
      </c>
    </row>
    <row r="22" spans="2:21" ht="33" customHeight="1">
      <c r="B22" s="8">
        <v>6</v>
      </c>
      <c r="C22" s="8" t="s">
        <v>107</v>
      </c>
      <c r="D22" s="8" t="s">
        <v>165</v>
      </c>
      <c r="E22" s="8" t="s">
        <v>19</v>
      </c>
      <c r="F22" s="26" t="s">
        <v>189</v>
      </c>
      <c r="G22" s="8" t="s">
        <v>179</v>
      </c>
      <c r="H22" s="8"/>
      <c r="I22" s="8" t="s">
        <v>192</v>
      </c>
      <c r="J22" s="8">
        <v>2</v>
      </c>
      <c r="K22" s="8"/>
      <c r="L22" s="8">
        <v>4.43</v>
      </c>
      <c r="M22" s="11">
        <f>SUM(L22*17697)</f>
        <v>78397.709999999992</v>
      </c>
      <c r="N22" s="8">
        <v>1</v>
      </c>
      <c r="O22" s="11">
        <f t="shared" si="1"/>
        <v>78397.709999999992</v>
      </c>
      <c r="P22" s="11">
        <f t="shared" si="2"/>
        <v>78397.709999999992</v>
      </c>
      <c r="Q22" s="11">
        <f t="shared" si="3"/>
        <v>7839.7709999999997</v>
      </c>
      <c r="R22" s="8"/>
      <c r="S22" s="8"/>
      <c r="T22" s="8"/>
      <c r="U22" s="11">
        <f t="shared" si="4"/>
        <v>86237.480999999985</v>
      </c>
    </row>
    <row r="23" spans="2:21" ht="15.6">
      <c r="B23" s="13"/>
      <c r="C23" s="13" t="s">
        <v>86</v>
      </c>
      <c r="D23" s="13" t="s">
        <v>173</v>
      </c>
      <c r="E23" s="13"/>
      <c r="F23" s="27"/>
      <c r="G23" s="13"/>
      <c r="H23" s="13"/>
      <c r="I23" s="13"/>
      <c r="J23" s="13"/>
      <c r="K23" s="13"/>
      <c r="L23" s="13"/>
      <c r="M23" s="14">
        <f>SUM(M17:M22)</f>
        <v>580461.6</v>
      </c>
      <c r="N23" s="13">
        <f>SUM(N17:N22)</f>
        <v>6</v>
      </c>
      <c r="O23" s="13"/>
      <c r="P23" s="14">
        <f>SUM(P17:P22)</f>
        <v>580461.6</v>
      </c>
      <c r="Q23" s="14">
        <f>SUM(Q17:Q22)</f>
        <v>58046.16</v>
      </c>
      <c r="R23" s="13"/>
      <c r="S23" s="13">
        <v>5309</v>
      </c>
      <c r="T23" s="13"/>
      <c r="U23" s="14">
        <f>SUM(P23+Q23+R23+S23+T23)</f>
        <v>643816.76</v>
      </c>
    </row>
    <row r="24" spans="2:21" ht="30">
      <c r="B24" s="13"/>
      <c r="C24" s="8" t="s">
        <v>24</v>
      </c>
      <c r="D24" s="8" t="s">
        <v>30</v>
      </c>
      <c r="E24" s="8" t="s">
        <v>19</v>
      </c>
      <c r="F24" s="25" t="s">
        <v>25</v>
      </c>
      <c r="G24" s="8" t="s">
        <v>137</v>
      </c>
      <c r="H24" s="8"/>
      <c r="I24" s="8" t="s">
        <v>95</v>
      </c>
      <c r="J24" s="8">
        <v>2</v>
      </c>
      <c r="K24" s="8"/>
      <c r="L24" s="8">
        <v>3.86</v>
      </c>
      <c r="M24" s="11">
        <f t="shared" ref="M24:M27" si="5">SUM(L24*17697)</f>
        <v>68310.42</v>
      </c>
      <c r="N24" s="8">
        <v>0.3</v>
      </c>
      <c r="O24" s="11">
        <f>SUM(M24*1)</f>
        <v>68310.42</v>
      </c>
      <c r="P24" s="11">
        <f t="shared" ref="P24:P27" si="6">SUM(N24*O24)</f>
        <v>20493.126</v>
      </c>
      <c r="Q24" s="11">
        <v>0</v>
      </c>
      <c r="R24" s="8"/>
      <c r="S24" s="8"/>
      <c r="T24" s="8"/>
      <c r="U24" s="11">
        <f t="shared" ref="U24:U27" si="7">SUM(P24+Q24+R24+T24)</f>
        <v>20493.126</v>
      </c>
    </row>
    <row r="25" spans="2:21" ht="54" customHeight="1">
      <c r="B25" s="13">
        <v>7</v>
      </c>
      <c r="C25" s="8" t="s">
        <v>194</v>
      </c>
      <c r="D25" s="8" t="s">
        <v>30</v>
      </c>
      <c r="E25" s="8" t="s">
        <v>19</v>
      </c>
      <c r="F25" s="25" t="s">
        <v>195</v>
      </c>
      <c r="G25" s="8" t="s">
        <v>193</v>
      </c>
      <c r="H25" s="8"/>
      <c r="I25" s="8" t="s">
        <v>95</v>
      </c>
      <c r="J25" s="8">
        <v>2</v>
      </c>
      <c r="K25" s="8"/>
      <c r="L25" s="8">
        <v>3.37</v>
      </c>
      <c r="M25" s="11">
        <f t="shared" si="5"/>
        <v>59638.89</v>
      </c>
      <c r="N25" s="8">
        <v>1</v>
      </c>
      <c r="O25" s="11">
        <f>SUM(M25*1)</f>
        <v>59638.89</v>
      </c>
      <c r="P25" s="11">
        <f t="shared" si="6"/>
        <v>59638.89</v>
      </c>
      <c r="Q25" s="11">
        <f t="shared" ref="Q25" si="8">SUM(P25*10%)</f>
        <v>5963.8890000000001</v>
      </c>
      <c r="R25" s="8"/>
      <c r="S25" s="8"/>
      <c r="T25" s="8"/>
      <c r="U25" s="11">
        <f t="shared" si="7"/>
        <v>65602.778999999995</v>
      </c>
    </row>
    <row r="26" spans="2:21" ht="49.5" customHeight="1">
      <c r="B26" s="13"/>
      <c r="C26" s="8" t="s">
        <v>194</v>
      </c>
      <c r="D26" s="8" t="s">
        <v>30</v>
      </c>
      <c r="E26" s="8" t="s">
        <v>19</v>
      </c>
      <c r="F26" s="25" t="s">
        <v>195</v>
      </c>
      <c r="G26" s="8" t="s">
        <v>193</v>
      </c>
      <c r="H26" s="8"/>
      <c r="I26" s="8" t="s">
        <v>95</v>
      </c>
      <c r="J26" s="8">
        <v>2</v>
      </c>
      <c r="K26" s="8"/>
      <c r="L26" s="8">
        <v>3.37</v>
      </c>
      <c r="M26" s="14">
        <f t="shared" ref="M26" si="9">SUM(L26*17697)</f>
        <v>59638.89</v>
      </c>
      <c r="N26" s="8">
        <v>0.3</v>
      </c>
      <c r="O26" s="11">
        <f>SUM(M26*1)</f>
        <v>59638.89</v>
      </c>
      <c r="P26" s="11">
        <f t="shared" si="6"/>
        <v>17891.666999999998</v>
      </c>
      <c r="Q26" s="11">
        <v>0</v>
      </c>
      <c r="R26" s="8"/>
      <c r="S26" s="8"/>
      <c r="T26" s="8"/>
      <c r="U26" s="11">
        <f t="shared" si="7"/>
        <v>17891.666999999998</v>
      </c>
    </row>
    <row r="27" spans="2:21" ht="34.5" customHeight="1">
      <c r="B27" s="8">
        <v>8</v>
      </c>
      <c r="C27" s="8" t="s">
        <v>96</v>
      </c>
      <c r="D27" s="8" t="s">
        <v>30</v>
      </c>
      <c r="E27" s="8" t="s">
        <v>19</v>
      </c>
      <c r="F27" s="25" t="s">
        <v>180</v>
      </c>
      <c r="G27" s="13"/>
      <c r="H27" s="13"/>
      <c r="I27" s="8" t="s">
        <v>95</v>
      </c>
      <c r="J27" s="8">
        <v>2</v>
      </c>
      <c r="K27" s="8"/>
      <c r="L27" s="8">
        <v>3.08</v>
      </c>
      <c r="M27" s="11">
        <f t="shared" si="5"/>
        <v>54506.76</v>
      </c>
      <c r="N27" s="8">
        <v>0.4</v>
      </c>
      <c r="O27" s="11">
        <f>SUM(M27*1)</f>
        <v>54506.76</v>
      </c>
      <c r="P27" s="11">
        <f t="shared" si="6"/>
        <v>21802.704000000002</v>
      </c>
      <c r="Q27" s="11">
        <v>0</v>
      </c>
      <c r="R27" s="13"/>
      <c r="S27" s="13"/>
      <c r="T27" s="13"/>
      <c r="U27" s="11">
        <f t="shared" si="7"/>
        <v>21802.704000000002</v>
      </c>
    </row>
    <row r="28" spans="2:21" ht="30">
      <c r="B28" s="13"/>
      <c r="C28" s="8" t="s">
        <v>96</v>
      </c>
      <c r="D28" s="8" t="s">
        <v>166</v>
      </c>
      <c r="E28" s="8" t="s">
        <v>19</v>
      </c>
      <c r="F28" s="25" t="s">
        <v>182</v>
      </c>
      <c r="G28" s="8" t="s">
        <v>145</v>
      </c>
      <c r="H28" s="8"/>
      <c r="I28" s="8" t="s">
        <v>95</v>
      </c>
      <c r="J28" s="8">
        <v>2</v>
      </c>
      <c r="K28" s="8"/>
      <c r="L28" s="8">
        <v>3.37</v>
      </c>
      <c r="M28" s="11">
        <f t="shared" ref="M28" si="10">SUM(L28*17697)</f>
        <v>59638.89</v>
      </c>
      <c r="N28" s="8">
        <v>1</v>
      </c>
      <c r="O28" s="11">
        <f t="shared" ref="O28" si="11">SUM(M28*N28*1)</f>
        <v>59638.89</v>
      </c>
      <c r="P28" s="11">
        <f t="shared" ref="P28" si="12">SUM(N28*O28)</f>
        <v>59638.89</v>
      </c>
      <c r="Q28" s="11">
        <f t="shared" ref="Q28" si="13">SUM(P28*10%)</f>
        <v>5963.8890000000001</v>
      </c>
      <c r="R28" s="8"/>
      <c r="S28" s="8"/>
      <c r="T28" s="8"/>
      <c r="U28" s="11">
        <f t="shared" ref="U28:U29" si="14">SUM(P28+Q28+R28+T28)</f>
        <v>65602.778999999995</v>
      </c>
    </row>
    <row r="29" spans="2:21" ht="39" hidden="1" customHeight="1">
      <c r="B29" s="13"/>
      <c r="C29" s="8"/>
      <c r="D29" s="8"/>
      <c r="E29" s="8"/>
      <c r="F29" s="25"/>
      <c r="G29" s="13"/>
      <c r="H29" s="13"/>
      <c r="I29" s="8"/>
      <c r="J29" s="8"/>
      <c r="K29" s="8"/>
      <c r="L29" s="8"/>
      <c r="M29" s="11"/>
      <c r="N29" s="13"/>
      <c r="O29" s="11"/>
      <c r="P29" s="11"/>
      <c r="Q29" s="14"/>
      <c r="R29" s="13"/>
      <c r="S29" s="13"/>
      <c r="T29" s="13"/>
      <c r="U29" s="11">
        <f t="shared" si="14"/>
        <v>0</v>
      </c>
    </row>
    <row r="30" spans="2:21" ht="15.6" hidden="1">
      <c r="B30" s="8"/>
      <c r="C30" s="8"/>
      <c r="D30" s="8"/>
      <c r="E30" s="8"/>
      <c r="F30" s="25"/>
      <c r="G30" s="13"/>
      <c r="H30" s="8"/>
      <c r="I30" s="8"/>
      <c r="J30" s="8"/>
      <c r="K30" s="8"/>
      <c r="L30" s="8"/>
      <c r="M30" s="11"/>
      <c r="N30" s="13"/>
      <c r="O30" s="11"/>
      <c r="P30" s="11"/>
      <c r="Q30" s="11"/>
      <c r="R30" s="8"/>
      <c r="S30" s="8"/>
      <c r="T30" s="8"/>
      <c r="U30" s="11"/>
    </row>
    <row r="31" spans="2:21" ht="15.6" hidden="1">
      <c r="B31" s="8"/>
      <c r="C31" s="8"/>
      <c r="D31" s="8"/>
      <c r="E31" s="8"/>
      <c r="F31" s="25"/>
      <c r="G31" s="13"/>
      <c r="H31" s="8"/>
      <c r="I31" s="8"/>
      <c r="J31" s="8"/>
      <c r="K31" s="8"/>
      <c r="L31" s="8"/>
      <c r="M31" s="11"/>
      <c r="N31" s="13"/>
      <c r="O31" s="11"/>
      <c r="P31" s="11"/>
      <c r="Q31" s="11"/>
      <c r="R31" s="8"/>
      <c r="S31" s="8"/>
      <c r="T31" s="8"/>
      <c r="U31" s="11"/>
    </row>
    <row r="32" spans="2:21" ht="15.6" hidden="1">
      <c r="B32" s="8"/>
      <c r="C32" s="8"/>
      <c r="D32" s="8"/>
      <c r="E32" s="8"/>
      <c r="F32" s="25"/>
      <c r="G32" s="13"/>
      <c r="H32" s="8"/>
      <c r="I32" s="8"/>
      <c r="J32" s="8"/>
      <c r="K32" s="8"/>
      <c r="L32" s="8"/>
      <c r="M32" s="11"/>
      <c r="N32" s="13"/>
      <c r="O32" s="11"/>
      <c r="P32" s="11"/>
      <c r="Q32" s="11"/>
      <c r="R32" s="8"/>
      <c r="S32" s="8"/>
      <c r="T32" s="8"/>
      <c r="U32" s="11"/>
    </row>
    <row r="33" spans="2:21" ht="15.6" hidden="1">
      <c r="B33" s="8"/>
      <c r="C33" s="8"/>
      <c r="D33" s="8"/>
      <c r="E33" s="8"/>
      <c r="F33" s="25"/>
      <c r="G33" s="13"/>
      <c r="H33" s="8"/>
      <c r="I33" s="8"/>
      <c r="J33" s="8"/>
      <c r="K33" s="8"/>
      <c r="L33" s="8"/>
      <c r="M33" s="11"/>
      <c r="N33" s="13"/>
      <c r="O33" s="11"/>
      <c r="P33" s="11"/>
      <c r="Q33" s="11"/>
      <c r="R33" s="8"/>
      <c r="S33" s="8"/>
      <c r="T33" s="8"/>
      <c r="U33" s="11"/>
    </row>
    <row r="34" spans="2:21" ht="15.6" hidden="1">
      <c r="B34" s="8"/>
      <c r="C34" s="8"/>
      <c r="D34" s="8"/>
      <c r="E34" s="8"/>
      <c r="F34" s="25"/>
      <c r="G34" s="13"/>
      <c r="H34" s="8"/>
      <c r="I34" s="8"/>
      <c r="J34" s="8"/>
      <c r="K34" s="8"/>
      <c r="L34" s="8"/>
      <c r="M34" s="11"/>
      <c r="N34" s="13"/>
      <c r="O34" s="11"/>
      <c r="P34" s="11"/>
      <c r="Q34" s="11"/>
      <c r="R34" s="8"/>
      <c r="S34" s="8"/>
      <c r="T34" s="8"/>
      <c r="U34" s="11"/>
    </row>
    <row r="35" spans="2:21" ht="15.6" hidden="1">
      <c r="B35" s="8"/>
      <c r="C35" s="8"/>
      <c r="D35" s="8"/>
      <c r="E35" s="8"/>
      <c r="F35" s="25"/>
      <c r="G35" s="8"/>
      <c r="H35" s="8"/>
      <c r="I35" s="8"/>
      <c r="J35" s="8"/>
      <c r="K35" s="8"/>
      <c r="L35" s="8"/>
      <c r="M35" s="11"/>
      <c r="N35" s="13"/>
      <c r="O35" s="11"/>
      <c r="P35" s="11"/>
      <c r="Q35" s="11"/>
      <c r="R35" s="8"/>
      <c r="S35" s="8"/>
      <c r="T35" s="8"/>
      <c r="U35" s="11"/>
    </row>
    <row r="36" spans="2:21" ht="30">
      <c r="B36" s="8">
        <v>9</v>
      </c>
      <c r="C36" s="8" t="s">
        <v>41</v>
      </c>
      <c r="D36" s="8" t="s">
        <v>40</v>
      </c>
      <c r="E36" s="8" t="s">
        <v>19</v>
      </c>
      <c r="F36" s="25" t="s">
        <v>78</v>
      </c>
      <c r="G36" s="8" t="s">
        <v>141</v>
      </c>
      <c r="H36" s="8" t="s">
        <v>21</v>
      </c>
      <c r="I36" s="8" t="s">
        <v>94</v>
      </c>
      <c r="J36" s="8">
        <v>1</v>
      </c>
      <c r="K36" s="8"/>
      <c r="L36" s="8">
        <v>4.32</v>
      </c>
      <c r="M36" s="11">
        <f t="shared" ref="M36" si="15">SUM(L36*17697)</f>
        <v>76451.040000000008</v>
      </c>
      <c r="N36" s="8">
        <v>1</v>
      </c>
      <c r="O36" s="11">
        <f t="shared" ref="O36" si="16">SUM(M36*N36*1)</f>
        <v>76451.040000000008</v>
      </c>
      <c r="P36" s="11">
        <f t="shared" ref="P36" si="17">SUM(N36*O36)</f>
        <v>76451.040000000008</v>
      </c>
      <c r="Q36" s="11">
        <f t="shared" si="3"/>
        <v>7645.1040000000012</v>
      </c>
      <c r="R36" s="8"/>
      <c r="S36" s="8"/>
      <c r="T36" s="8"/>
      <c r="U36" s="11">
        <f t="shared" ref="U36" si="18">SUM(P36+Q36+R36+T36)</f>
        <v>84096.144000000015</v>
      </c>
    </row>
    <row r="37" spans="2:21" ht="15.6" hidden="1">
      <c r="B37" s="8"/>
      <c r="C37" s="13"/>
      <c r="D37" s="8"/>
      <c r="E37" s="8"/>
      <c r="F37" s="25"/>
      <c r="G37" s="8"/>
      <c r="H37" s="8"/>
      <c r="I37" s="8"/>
      <c r="J37" s="8"/>
      <c r="K37" s="8"/>
      <c r="L37" s="8"/>
      <c r="M37" s="14"/>
      <c r="N37" s="13"/>
      <c r="O37" s="13"/>
      <c r="P37" s="14"/>
      <c r="Q37" s="14"/>
      <c r="R37" s="13"/>
      <c r="S37" s="13"/>
      <c r="T37" s="13"/>
      <c r="U37" s="14"/>
    </row>
    <row r="38" spans="2:21" ht="30">
      <c r="B38" s="8">
        <v>10</v>
      </c>
      <c r="C38" s="8" t="s">
        <v>92</v>
      </c>
      <c r="D38" s="8" t="s">
        <v>168</v>
      </c>
      <c r="E38" s="8" t="s">
        <v>19</v>
      </c>
      <c r="F38" s="25" t="s">
        <v>93</v>
      </c>
      <c r="G38" s="8" t="s">
        <v>142</v>
      </c>
      <c r="H38" s="8" t="s">
        <v>101</v>
      </c>
      <c r="I38" s="8" t="s">
        <v>94</v>
      </c>
      <c r="J38" s="8">
        <v>2</v>
      </c>
      <c r="K38" s="8"/>
      <c r="L38" s="8">
        <v>3.74</v>
      </c>
      <c r="M38" s="11">
        <f t="shared" ref="M38" si="19">SUM(L38*17697)</f>
        <v>66186.78</v>
      </c>
      <c r="N38" s="8">
        <v>1</v>
      </c>
      <c r="O38" s="11">
        <f t="shared" ref="O38" si="20">SUM(M38*N38*1)</f>
        <v>66186.78</v>
      </c>
      <c r="P38" s="11">
        <f t="shared" ref="P38" si="21">SUM(N38*O38)</f>
        <v>66186.78</v>
      </c>
      <c r="Q38" s="11">
        <f t="shared" ref="Q38" si="22">SUM(P38*10%)</f>
        <v>6618.6779999999999</v>
      </c>
      <c r="R38" s="8"/>
      <c r="S38" s="8"/>
      <c r="T38" s="8"/>
      <c r="U38" s="11">
        <f t="shared" si="4"/>
        <v>72805.457999999999</v>
      </c>
    </row>
    <row r="39" spans="2:21" ht="45.75" customHeight="1">
      <c r="B39" s="8">
        <v>11</v>
      </c>
      <c r="C39" s="8" t="s">
        <v>82</v>
      </c>
      <c r="D39" s="8" t="s">
        <v>40</v>
      </c>
      <c r="E39" s="13" t="s">
        <v>19</v>
      </c>
      <c r="F39" s="37" t="s">
        <v>181</v>
      </c>
      <c r="G39" s="8" t="s">
        <v>140</v>
      </c>
      <c r="H39" s="8"/>
      <c r="I39" s="8" t="s">
        <v>94</v>
      </c>
      <c r="J39" s="8">
        <v>4</v>
      </c>
      <c r="K39" s="8"/>
      <c r="L39" s="8">
        <v>2.92</v>
      </c>
      <c r="M39" s="11">
        <f t="shared" ref="M39:M40" si="23">SUM(L39*17697)</f>
        <v>51675.24</v>
      </c>
      <c r="N39" s="8">
        <v>1</v>
      </c>
      <c r="O39" s="11">
        <f t="shared" ref="O39" si="24">SUM(M39*N39*1)</f>
        <v>51675.24</v>
      </c>
      <c r="P39" s="11">
        <f t="shared" ref="P39" si="25">SUM(N39*O39)</f>
        <v>51675.24</v>
      </c>
      <c r="Q39" s="11">
        <f t="shared" ref="Q39" si="26">SUM(P39*10%)</f>
        <v>5167.5240000000003</v>
      </c>
      <c r="R39" s="8"/>
      <c r="S39" s="8"/>
      <c r="T39" s="8"/>
      <c r="U39" s="11">
        <f t="shared" si="4"/>
        <v>56842.763999999996</v>
      </c>
    </row>
    <row r="40" spans="2:21" ht="44.25" customHeight="1">
      <c r="B40" s="8"/>
      <c r="C40" s="8" t="s">
        <v>82</v>
      </c>
      <c r="D40" s="8" t="s">
        <v>171</v>
      </c>
      <c r="E40" s="8" t="s">
        <v>19</v>
      </c>
      <c r="F40" s="37" t="s">
        <v>181</v>
      </c>
      <c r="G40" s="8" t="s">
        <v>140</v>
      </c>
      <c r="H40" s="8"/>
      <c r="I40" s="8" t="s">
        <v>94</v>
      </c>
      <c r="J40" s="8">
        <v>4</v>
      </c>
      <c r="K40" s="8"/>
      <c r="L40" s="8">
        <v>2.92</v>
      </c>
      <c r="M40" s="11">
        <f t="shared" si="23"/>
        <v>51675.24</v>
      </c>
      <c r="N40" s="8">
        <v>0.5</v>
      </c>
      <c r="O40" s="11">
        <f>SUM(M40*1)</f>
        <v>51675.24</v>
      </c>
      <c r="P40" s="11">
        <f t="shared" ref="P40:P46" si="27">SUM(N40*O40)</f>
        <v>25837.62</v>
      </c>
      <c r="Q40" s="11">
        <v>0</v>
      </c>
      <c r="R40" s="8"/>
      <c r="S40" s="8"/>
      <c r="T40" s="8"/>
      <c r="U40" s="11">
        <f t="shared" si="4"/>
        <v>25837.62</v>
      </c>
    </row>
    <row r="41" spans="2:21" ht="24.75" customHeight="1">
      <c r="B41" s="8"/>
      <c r="C41" s="8" t="s">
        <v>17</v>
      </c>
      <c r="D41" s="8" t="s">
        <v>169</v>
      </c>
      <c r="E41" s="8" t="s">
        <v>19</v>
      </c>
      <c r="F41" s="25" t="s">
        <v>20</v>
      </c>
      <c r="G41" s="8" t="s">
        <v>135</v>
      </c>
      <c r="H41" s="8" t="s">
        <v>62</v>
      </c>
      <c r="I41" s="8" t="s">
        <v>94</v>
      </c>
      <c r="J41" s="8">
        <v>3</v>
      </c>
      <c r="K41" s="8"/>
      <c r="L41" s="8">
        <v>3.75</v>
      </c>
      <c r="M41" s="11">
        <f t="shared" ref="M41:M92" si="28">SUM(L41*17697)</f>
        <v>66363.75</v>
      </c>
      <c r="N41" s="8">
        <v>0.5</v>
      </c>
      <c r="O41" s="11">
        <f>SUM(M41*1)</f>
        <v>66363.75</v>
      </c>
      <c r="P41" s="11">
        <f t="shared" si="27"/>
        <v>33181.875</v>
      </c>
      <c r="Q41" s="8">
        <v>0</v>
      </c>
      <c r="R41" s="8"/>
      <c r="S41" s="8"/>
      <c r="T41" s="8"/>
      <c r="U41" s="11">
        <f t="shared" si="4"/>
        <v>33181.875</v>
      </c>
    </row>
    <row r="42" spans="2:21" ht="23.25" customHeight="1">
      <c r="B42" s="8"/>
      <c r="C42" s="8" t="s">
        <v>22</v>
      </c>
      <c r="D42" s="8" t="s">
        <v>169</v>
      </c>
      <c r="E42" s="8" t="s">
        <v>19</v>
      </c>
      <c r="F42" s="25" t="s">
        <v>23</v>
      </c>
      <c r="G42" s="8" t="s">
        <v>146</v>
      </c>
      <c r="H42" s="8" t="s">
        <v>21</v>
      </c>
      <c r="I42" s="8" t="s">
        <v>94</v>
      </c>
      <c r="J42" s="8">
        <v>1</v>
      </c>
      <c r="K42" s="8"/>
      <c r="L42" s="8">
        <v>4.32</v>
      </c>
      <c r="M42" s="11">
        <f t="shared" si="28"/>
        <v>76451.040000000008</v>
      </c>
      <c r="N42" s="8">
        <v>0.5</v>
      </c>
      <c r="O42" s="11">
        <f>SUM(M42*1)</f>
        <v>76451.040000000008</v>
      </c>
      <c r="P42" s="11">
        <f t="shared" si="27"/>
        <v>38225.520000000004</v>
      </c>
      <c r="Q42" s="8">
        <v>0</v>
      </c>
      <c r="R42" s="8"/>
      <c r="S42" s="8"/>
      <c r="T42" s="8"/>
      <c r="U42" s="11">
        <f t="shared" si="4"/>
        <v>38225.520000000004</v>
      </c>
    </row>
    <row r="43" spans="2:21" ht="30.75" customHeight="1">
      <c r="B43" s="8"/>
      <c r="C43" s="8" t="s">
        <v>183</v>
      </c>
      <c r="D43" s="8" t="s">
        <v>170</v>
      </c>
      <c r="E43" s="8" t="s">
        <v>19</v>
      </c>
      <c r="F43" s="26" t="s">
        <v>189</v>
      </c>
      <c r="G43" s="8" t="s">
        <v>184</v>
      </c>
      <c r="H43" s="8"/>
      <c r="I43" s="8" t="s">
        <v>94</v>
      </c>
      <c r="J43" s="8">
        <v>4</v>
      </c>
      <c r="K43" s="8"/>
      <c r="L43" s="8">
        <v>2.82</v>
      </c>
      <c r="M43" s="11">
        <f t="shared" si="28"/>
        <v>49905.539999999994</v>
      </c>
      <c r="N43" s="8">
        <v>0.5</v>
      </c>
      <c r="O43" s="11">
        <f>SUM(M43*1)</f>
        <v>49905.539999999994</v>
      </c>
      <c r="P43" s="11">
        <f t="shared" si="27"/>
        <v>24952.769999999997</v>
      </c>
      <c r="Q43" s="8">
        <v>0</v>
      </c>
      <c r="R43" s="8"/>
      <c r="S43" s="8"/>
      <c r="T43" s="8"/>
      <c r="U43" s="11">
        <f t="shared" si="4"/>
        <v>24952.769999999997</v>
      </c>
    </row>
    <row r="44" spans="2:21" ht="15.6" hidden="1">
      <c r="B44" s="8"/>
      <c r="C44" s="8"/>
      <c r="D44" s="8"/>
      <c r="E44" s="8"/>
      <c r="F44" s="26"/>
      <c r="G44" s="8"/>
      <c r="H44" s="8"/>
      <c r="I44" s="8"/>
      <c r="J44" s="8"/>
      <c r="K44" s="8"/>
      <c r="L44" s="8">
        <v>2.4300000000000002</v>
      </c>
      <c r="M44" s="11">
        <f t="shared" si="28"/>
        <v>43003.710000000006</v>
      </c>
      <c r="N44" s="8">
        <v>0.5</v>
      </c>
      <c r="O44" s="11">
        <f t="shared" ref="O44:O92" si="29">SUM(M44*N44*1)</f>
        <v>21501.855000000003</v>
      </c>
      <c r="P44" s="11">
        <f>SUM(O44)</f>
        <v>21501.855000000003</v>
      </c>
      <c r="Q44" s="11">
        <f t="shared" ref="Q44:Q59" si="30">SUM(P44*10%)</f>
        <v>2150.1855000000005</v>
      </c>
      <c r="R44" s="8"/>
      <c r="S44" s="8"/>
      <c r="T44" s="8"/>
      <c r="U44" s="11">
        <f t="shared" si="4"/>
        <v>23652.040500000003</v>
      </c>
    </row>
    <row r="45" spans="2:21" ht="30">
      <c r="B45" s="11"/>
      <c r="C45" s="8" t="s">
        <v>26</v>
      </c>
      <c r="D45" s="8" t="s">
        <v>55</v>
      </c>
      <c r="E45" s="8" t="s">
        <v>19</v>
      </c>
      <c r="F45" s="25" t="s">
        <v>79</v>
      </c>
      <c r="G45" s="8" t="s">
        <v>143</v>
      </c>
      <c r="H45" s="8" t="s">
        <v>62</v>
      </c>
      <c r="I45" s="8" t="s">
        <v>94</v>
      </c>
      <c r="J45" s="8">
        <v>3</v>
      </c>
      <c r="K45" s="8"/>
      <c r="L45" s="8">
        <v>3.45</v>
      </c>
      <c r="M45" s="11">
        <f t="shared" si="28"/>
        <v>61054.65</v>
      </c>
      <c r="N45" s="8">
        <v>0.5</v>
      </c>
      <c r="O45" s="11">
        <f>SUM(M45*1)</f>
        <v>61054.65</v>
      </c>
      <c r="P45" s="11">
        <f t="shared" si="27"/>
        <v>30527.325000000001</v>
      </c>
      <c r="Q45" s="8">
        <v>0</v>
      </c>
      <c r="R45" s="8"/>
      <c r="S45" s="8"/>
      <c r="T45" s="8"/>
      <c r="U45" s="11">
        <f t="shared" si="4"/>
        <v>30527.325000000001</v>
      </c>
    </row>
    <row r="46" spans="2:21" ht="30">
      <c r="B46" s="8">
        <v>12</v>
      </c>
      <c r="C46" s="8" t="s">
        <v>42</v>
      </c>
      <c r="D46" s="8" t="s">
        <v>197</v>
      </c>
      <c r="E46" s="8" t="s">
        <v>19</v>
      </c>
      <c r="F46" s="25" t="s">
        <v>80</v>
      </c>
      <c r="G46" s="8" t="s">
        <v>144</v>
      </c>
      <c r="H46" s="8"/>
      <c r="I46" s="8" t="s">
        <v>94</v>
      </c>
      <c r="J46" s="8">
        <v>4</v>
      </c>
      <c r="K46" s="8"/>
      <c r="L46" s="8">
        <v>3.04</v>
      </c>
      <c r="M46" s="11">
        <f t="shared" si="28"/>
        <v>53798.879999999997</v>
      </c>
      <c r="N46" s="8">
        <v>1</v>
      </c>
      <c r="O46" s="11">
        <f>SUM(M46*1)</f>
        <v>53798.879999999997</v>
      </c>
      <c r="P46" s="11">
        <f t="shared" si="27"/>
        <v>53798.879999999997</v>
      </c>
      <c r="Q46" s="11">
        <f t="shared" si="30"/>
        <v>5379.8879999999999</v>
      </c>
      <c r="R46" s="8"/>
      <c r="S46" s="8"/>
      <c r="T46" s="8"/>
      <c r="U46" s="11">
        <f t="shared" si="4"/>
        <v>59178.767999999996</v>
      </c>
    </row>
    <row r="47" spans="2:21" ht="30">
      <c r="B47" s="8"/>
      <c r="C47" s="8" t="s">
        <v>42</v>
      </c>
      <c r="D47" s="8" t="s">
        <v>197</v>
      </c>
      <c r="E47" s="8" t="s">
        <v>19</v>
      </c>
      <c r="F47" s="25" t="s">
        <v>80</v>
      </c>
      <c r="G47" s="8" t="s">
        <v>144</v>
      </c>
      <c r="H47" s="8"/>
      <c r="I47" s="8" t="s">
        <v>94</v>
      </c>
      <c r="J47" s="8">
        <v>4</v>
      </c>
      <c r="K47" s="8"/>
      <c r="L47" s="8">
        <v>3.04</v>
      </c>
      <c r="M47" s="11">
        <f t="shared" ref="M47" si="31">SUM(L47*17697)</f>
        <v>53798.879999999997</v>
      </c>
      <c r="N47" s="8">
        <v>0.5</v>
      </c>
      <c r="O47" s="11">
        <f>SUM(M47*1)</f>
        <v>53798.879999999997</v>
      </c>
      <c r="P47" s="11">
        <f t="shared" ref="P47" si="32">SUM(N47*O47)</f>
        <v>26899.439999999999</v>
      </c>
      <c r="Q47" s="11">
        <f>SUM(P47*0%)</f>
        <v>0</v>
      </c>
      <c r="R47" s="8"/>
      <c r="S47" s="8"/>
      <c r="T47" s="8"/>
      <c r="U47" s="11">
        <f t="shared" si="4"/>
        <v>26899.439999999999</v>
      </c>
    </row>
    <row r="48" spans="2:21" ht="45">
      <c r="B48" s="8">
        <v>13</v>
      </c>
      <c r="C48" s="8" t="s">
        <v>106</v>
      </c>
      <c r="D48" s="8" t="s">
        <v>44</v>
      </c>
      <c r="E48" s="8" t="s">
        <v>48</v>
      </c>
      <c r="F48" s="25" t="s">
        <v>61</v>
      </c>
      <c r="G48" s="8" t="s">
        <v>190</v>
      </c>
      <c r="H48" s="8"/>
      <c r="I48" s="8" t="s">
        <v>95</v>
      </c>
      <c r="J48" s="8">
        <v>3</v>
      </c>
      <c r="K48" s="8"/>
      <c r="L48" s="8">
        <v>2.25</v>
      </c>
      <c r="M48" s="11">
        <f t="shared" ref="M48" si="33">SUM(L48*17697)</f>
        <v>39818.25</v>
      </c>
      <c r="N48" s="8">
        <v>1</v>
      </c>
      <c r="O48" s="11">
        <f t="shared" ref="O48" si="34">SUM(M48*N48*1)</f>
        <v>39818.25</v>
      </c>
      <c r="P48" s="11">
        <f t="shared" ref="P48" si="35">SUM(N48*O48)</f>
        <v>39818.25</v>
      </c>
      <c r="Q48" s="11">
        <f t="shared" ref="Q48" si="36">SUM(P48*10%)</f>
        <v>3981.8250000000003</v>
      </c>
      <c r="R48" s="8"/>
      <c r="S48" s="8"/>
      <c r="T48" s="8"/>
      <c r="U48" s="11">
        <f t="shared" si="4"/>
        <v>43800.074999999997</v>
      </c>
    </row>
    <row r="49" spans="2:21" ht="25.5" customHeight="1">
      <c r="B49" s="8">
        <v>14</v>
      </c>
      <c r="C49" s="8" t="s">
        <v>185</v>
      </c>
      <c r="D49" s="8" t="s">
        <v>114</v>
      </c>
      <c r="E49" s="8" t="s">
        <v>19</v>
      </c>
      <c r="F49" s="25"/>
      <c r="G49" s="8" t="s">
        <v>104</v>
      </c>
      <c r="H49" s="8"/>
      <c r="I49" s="8" t="s">
        <v>95</v>
      </c>
      <c r="J49" s="8">
        <v>2</v>
      </c>
      <c r="K49" s="8"/>
      <c r="L49" s="8">
        <v>3.86</v>
      </c>
      <c r="M49" s="11">
        <f t="shared" si="28"/>
        <v>68310.42</v>
      </c>
      <c r="N49" s="8">
        <v>1</v>
      </c>
      <c r="O49" s="11">
        <f t="shared" si="29"/>
        <v>68310.42</v>
      </c>
      <c r="P49" s="11">
        <f t="shared" ref="P49:P59" si="37">SUM(N49*O49)</f>
        <v>68310.42</v>
      </c>
      <c r="Q49" s="11">
        <f t="shared" si="30"/>
        <v>6831.0420000000004</v>
      </c>
      <c r="R49" s="8"/>
      <c r="S49" s="8"/>
      <c r="T49" s="8"/>
      <c r="U49" s="11">
        <f t="shared" si="4"/>
        <v>75141.462</v>
      </c>
    </row>
    <row r="50" spans="2:21" ht="48.75" hidden="1" customHeight="1">
      <c r="B50" s="8">
        <v>15</v>
      </c>
      <c r="C50" s="8"/>
      <c r="D50" s="8"/>
      <c r="E50" s="8"/>
      <c r="F50" s="25"/>
      <c r="G50" s="8"/>
      <c r="H50" s="8"/>
      <c r="I50" s="8"/>
      <c r="J50" s="8"/>
      <c r="K50" s="8"/>
      <c r="L50" s="8"/>
      <c r="M50" s="11"/>
      <c r="N50" s="8"/>
      <c r="O50" s="11"/>
      <c r="P50" s="11"/>
      <c r="Q50" s="11"/>
      <c r="R50" s="8"/>
      <c r="S50" s="8"/>
      <c r="T50" s="8"/>
      <c r="U50" s="11"/>
    </row>
    <row r="51" spans="2:21" ht="27.75" customHeight="1">
      <c r="B51" s="8">
        <v>16</v>
      </c>
      <c r="C51" s="8" t="s">
        <v>111</v>
      </c>
      <c r="D51" s="8" t="s">
        <v>131</v>
      </c>
      <c r="E51" s="8" t="s">
        <v>19</v>
      </c>
      <c r="F51" s="25"/>
      <c r="G51" s="8" t="s">
        <v>113</v>
      </c>
      <c r="H51" s="8"/>
      <c r="I51" s="8" t="s">
        <v>186</v>
      </c>
      <c r="J51" s="8">
        <v>2</v>
      </c>
      <c r="K51" s="8"/>
      <c r="L51" s="8">
        <v>3.37</v>
      </c>
      <c r="M51" s="11">
        <f t="shared" si="28"/>
        <v>59638.89</v>
      </c>
      <c r="N51" s="8">
        <v>3</v>
      </c>
      <c r="O51" s="11">
        <f t="shared" si="29"/>
        <v>178916.66999999998</v>
      </c>
      <c r="P51" s="11">
        <f>SUM(O51)</f>
        <v>178916.66999999998</v>
      </c>
      <c r="Q51" s="11">
        <f t="shared" si="30"/>
        <v>17891.666999999998</v>
      </c>
      <c r="R51" s="8"/>
      <c r="S51" s="8"/>
      <c r="T51" s="8"/>
      <c r="U51" s="11">
        <f t="shared" si="4"/>
        <v>196808.33699999997</v>
      </c>
    </row>
    <row r="52" spans="2:21" ht="27.75" hidden="1" customHeight="1">
      <c r="B52" s="8"/>
      <c r="C52" s="8"/>
      <c r="D52" s="8"/>
      <c r="E52" s="8"/>
      <c r="F52" s="25"/>
      <c r="G52" s="8"/>
      <c r="H52" s="8"/>
      <c r="I52" s="8"/>
      <c r="J52" s="8"/>
      <c r="K52" s="8"/>
      <c r="L52" s="8"/>
      <c r="M52" s="11"/>
      <c r="N52" s="8"/>
      <c r="O52" s="11"/>
      <c r="P52" s="11"/>
      <c r="Q52" s="11"/>
      <c r="R52" s="8"/>
      <c r="S52" s="8"/>
      <c r="T52" s="8"/>
      <c r="U52" s="11"/>
    </row>
    <row r="53" spans="2:21" ht="29.25" customHeight="1">
      <c r="B53" s="8">
        <v>17</v>
      </c>
      <c r="C53" s="8" t="s">
        <v>31</v>
      </c>
      <c r="D53" s="8" t="s">
        <v>161</v>
      </c>
      <c r="E53" s="8" t="s">
        <v>49</v>
      </c>
      <c r="F53" s="25" t="s">
        <v>76</v>
      </c>
      <c r="G53" s="8" t="s">
        <v>147</v>
      </c>
      <c r="H53" s="8"/>
      <c r="I53" s="8" t="s">
        <v>97</v>
      </c>
      <c r="J53" s="8"/>
      <c r="K53" s="8"/>
      <c r="L53" s="8">
        <v>2.06</v>
      </c>
      <c r="M53" s="11">
        <f t="shared" ref="M53" si="38">SUM(L53*17697)</f>
        <v>36455.82</v>
      </c>
      <c r="N53" s="8">
        <v>1</v>
      </c>
      <c r="O53" s="11">
        <f t="shared" si="29"/>
        <v>36455.82</v>
      </c>
      <c r="P53" s="11">
        <f>SUM(O53)</f>
        <v>36455.82</v>
      </c>
      <c r="Q53" s="11">
        <f t="shared" ref="Q53:Q57" si="39">SUM(P53*10%)</f>
        <v>3645.5820000000003</v>
      </c>
      <c r="R53" s="8"/>
      <c r="S53" s="8"/>
      <c r="T53" s="8"/>
      <c r="U53" s="11">
        <f t="shared" si="4"/>
        <v>40101.402000000002</v>
      </c>
    </row>
    <row r="54" spans="2:21" ht="32.25" customHeight="1">
      <c r="B54" s="8"/>
      <c r="C54" s="8" t="s">
        <v>31</v>
      </c>
      <c r="D54" s="8" t="s">
        <v>45</v>
      </c>
      <c r="E54" s="8" t="s">
        <v>49</v>
      </c>
      <c r="F54" s="25" t="s">
        <v>76</v>
      </c>
      <c r="G54" s="8" t="s">
        <v>147</v>
      </c>
      <c r="H54" s="8"/>
      <c r="I54" s="8" t="s">
        <v>97</v>
      </c>
      <c r="J54" s="8"/>
      <c r="K54" s="8"/>
      <c r="L54" s="8">
        <v>2.06</v>
      </c>
      <c r="M54" s="11">
        <f t="shared" ref="M54:M55" si="40">SUM(L54*17697)</f>
        <v>36455.82</v>
      </c>
      <c r="N54" s="8">
        <v>0.5</v>
      </c>
      <c r="O54" s="11">
        <f>SUM(M54*1)</f>
        <v>36455.82</v>
      </c>
      <c r="P54" s="11">
        <f t="shared" ref="P54:P55" si="41">SUM(N54*O54)</f>
        <v>18227.91</v>
      </c>
      <c r="Q54" s="8">
        <v>0</v>
      </c>
      <c r="R54" s="8"/>
      <c r="S54" s="8"/>
      <c r="T54" s="8"/>
      <c r="U54" s="11">
        <f t="shared" ref="U54:U57" si="42">SUM(P54+Q54+R54+T54)</f>
        <v>18227.91</v>
      </c>
    </row>
    <row r="55" spans="2:21" ht="32.25" customHeight="1">
      <c r="B55" s="8">
        <v>18</v>
      </c>
      <c r="C55" s="8" t="s">
        <v>111</v>
      </c>
      <c r="D55" s="8" t="s">
        <v>196</v>
      </c>
      <c r="E55" s="8" t="s">
        <v>49</v>
      </c>
      <c r="F55" s="28"/>
      <c r="G55" s="8" t="s">
        <v>113</v>
      </c>
      <c r="H55" s="8"/>
      <c r="I55" s="8" t="s">
        <v>97</v>
      </c>
      <c r="J55" s="8"/>
      <c r="K55" s="8"/>
      <c r="L55" s="8">
        <v>1.8</v>
      </c>
      <c r="M55" s="11">
        <f t="shared" si="40"/>
        <v>31854.600000000002</v>
      </c>
      <c r="N55" s="8">
        <v>1</v>
      </c>
      <c r="O55" s="11">
        <f>SUM(M55*1)</f>
        <v>31854.600000000002</v>
      </c>
      <c r="P55" s="11">
        <f t="shared" si="41"/>
        <v>31854.600000000002</v>
      </c>
      <c r="Q55" s="11">
        <f t="shared" si="39"/>
        <v>3185.4600000000005</v>
      </c>
      <c r="R55" s="8"/>
      <c r="S55" s="8"/>
      <c r="T55" s="8"/>
      <c r="U55" s="11">
        <f t="shared" si="4"/>
        <v>35040.060000000005</v>
      </c>
    </row>
    <row r="56" spans="2:21" ht="32.25" customHeight="1">
      <c r="B56" s="8"/>
      <c r="C56" s="8" t="s">
        <v>111</v>
      </c>
      <c r="D56" s="8" t="s">
        <v>196</v>
      </c>
      <c r="E56" s="8" t="s">
        <v>49</v>
      </c>
      <c r="F56" s="28"/>
      <c r="G56" s="8" t="s">
        <v>113</v>
      </c>
      <c r="H56" s="8"/>
      <c r="I56" s="8" t="s">
        <v>97</v>
      </c>
      <c r="J56" s="8"/>
      <c r="K56" s="8"/>
      <c r="L56" s="8">
        <v>1.8</v>
      </c>
      <c r="M56" s="11">
        <f t="shared" ref="M56" si="43">SUM(L56*17697)</f>
        <v>31854.600000000002</v>
      </c>
      <c r="N56" s="8">
        <v>0.5</v>
      </c>
      <c r="O56" s="11">
        <f>SUM(M56*1)</f>
        <v>31854.600000000002</v>
      </c>
      <c r="P56" s="11">
        <f t="shared" ref="P56" si="44">SUM(N56*O56)</f>
        <v>15927.300000000001</v>
      </c>
      <c r="Q56" s="8">
        <v>0</v>
      </c>
      <c r="R56" s="8"/>
      <c r="S56" s="8"/>
      <c r="T56" s="8"/>
      <c r="U56" s="11">
        <f t="shared" si="4"/>
        <v>15927.300000000001</v>
      </c>
    </row>
    <row r="57" spans="2:21" ht="27.75" customHeight="1">
      <c r="B57" s="8">
        <v>19</v>
      </c>
      <c r="C57" s="8" t="s">
        <v>187</v>
      </c>
      <c r="D57" s="8" t="s">
        <v>63</v>
      </c>
      <c r="E57" s="8" t="s">
        <v>19</v>
      </c>
      <c r="F57" s="25"/>
      <c r="G57" s="8" t="s">
        <v>188</v>
      </c>
      <c r="H57" s="8"/>
      <c r="I57" s="8" t="s">
        <v>95</v>
      </c>
      <c r="J57" s="8">
        <v>3</v>
      </c>
      <c r="K57" s="8"/>
      <c r="L57" s="8">
        <v>2.2999999999999998</v>
      </c>
      <c r="M57" s="11">
        <f t="shared" si="28"/>
        <v>40703.1</v>
      </c>
      <c r="N57" s="8">
        <v>1</v>
      </c>
      <c r="O57" s="11">
        <f t="shared" si="29"/>
        <v>40703.1</v>
      </c>
      <c r="P57" s="11">
        <f t="shared" si="37"/>
        <v>40703.1</v>
      </c>
      <c r="Q57" s="11">
        <f t="shared" si="39"/>
        <v>4070.31</v>
      </c>
      <c r="R57" s="8"/>
      <c r="S57" s="8"/>
      <c r="T57" s="8"/>
      <c r="U57" s="11">
        <f t="shared" si="42"/>
        <v>44773.409999999996</v>
      </c>
    </row>
    <row r="58" spans="2:21" ht="21" customHeight="1">
      <c r="B58" s="17"/>
      <c r="C58" s="8" t="s">
        <v>187</v>
      </c>
      <c r="D58" s="8" t="s">
        <v>118</v>
      </c>
      <c r="E58" s="8" t="s">
        <v>19</v>
      </c>
      <c r="F58" s="25"/>
      <c r="G58" s="8" t="s">
        <v>188</v>
      </c>
      <c r="H58" s="8"/>
      <c r="I58" s="8" t="s">
        <v>95</v>
      </c>
      <c r="J58" s="8">
        <v>3</v>
      </c>
      <c r="K58" s="8"/>
      <c r="L58" s="8">
        <v>2.2999999999999998</v>
      </c>
      <c r="M58" s="11">
        <f t="shared" si="28"/>
        <v>40703.1</v>
      </c>
      <c r="N58" s="8">
        <v>0.75</v>
      </c>
      <c r="O58" s="11">
        <f>SUM(M58*1)</f>
        <v>40703.1</v>
      </c>
      <c r="P58" s="11">
        <f t="shared" ref="P58" si="45">SUM(N58*O58)</f>
        <v>30527.324999999997</v>
      </c>
      <c r="Q58" s="11">
        <v>0</v>
      </c>
      <c r="R58" s="8"/>
      <c r="S58" s="8"/>
      <c r="T58" s="8"/>
      <c r="U58" s="11">
        <f t="shared" si="4"/>
        <v>30527.324999999997</v>
      </c>
    </row>
    <row r="59" spans="2:21" ht="15.6" hidden="1">
      <c r="B59" s="8">
        <v>24</v>
      </c>
      <c r="C59" s="8"/>
      <c r="D59" s="8"/>
      <c r="E59" s="8"/>
      <c r="F59" s="25"/>
      <c r="G59" s="8"/>
      <c r="H59" s="8"/>
      <c r="I59" s="8"/>
      <c r="J59" s="8"/>
      <c r="K59" s="8"/>
      <c r="L59" s="8"/>
      <c r="M59" s="11"/>
      <c r="N59" s="8"/>
      <c r="O59" s="11"/>
      <c r="P59" s="11">
        <f t="shared" si="37"/>
        <v>0</v>
      </c>
      <c r="Q59" s="11">
        <f t="shared" si="30"/>
        <v>0</v>
      </c>
      <c r="R59" s="8"/>
      <c r="S59" s="8"/>
      <c r="T59" s="8"/>
      <c r="U59" s="11">
        <f t="shared" si="4"/>
        <v>0</v>
      </c>
    </row>
    <row r="60" spans="2:21" ht="15.6" hidden="1">
      <c r="B60" s="8">
        <v>25</v>
      </c>
      <c r="C60" s="8"/>
      <c r="D60" s="8"/>
      <c r="E60" s="8"/>
      <c r="F60" s="25"/>
      <c r="G60" s="8"/>
      <c r="H60" s="8"/>
      <c r="I60" s="8"/>
      <c r="J60" s="8"/>
      <c r="K60" s="8"/>
      <c r="L60" s="8"/>
      <c r="M60" s="11"/>
      <c r="N60" s="8"/>
      <c r="O60" s="11"/>
      <c r="P60" s="11"/>
      <c r="Q60" s="13"/>
      <c r="R60" s="8"/>
      <c r="S60" s="8"/>
      <c r="T60" s="8"/>
      <c r="U60" s="11">
        <f t="shared" si="4"/>
        <v>0</v>
      </c>
    </row>
    <row r="61" spans="2:21" ht="15.6" hidden="1">
      <c r="B61" s="8">
        <v>26</v>
      </c>
      <c r="C61" s="8"/>
      <c r="D61" s="8"/>
      <c r="E61" s="8"/>
      <c r="F61" s="25"/>
      <c r="G61" s="8"/>
      <c r="H61" s="8"/>
      <c r="I61" s="8"/>
      <c r="J61" s="8"/>
      <c r="K61" s="8"/>
      <c r="L61" s="8"/>
      <c r="M61" s="11"/>
      <c r="N61" s="8"/>
      <c r="O61" s="11"/>
      <c r="P61" s="11"/>
      <c r="Q61" s="11"/>
      <c r="R61" s="8"/>
      <c r="S61" s="8"/>
      <c r="T61" s="8"/>
      <c r="U61" s="11">
        <f t="shared" ref="U61" si="46">SUM(P61+Q61+R61+T61)</f>
        <v>0</v>
      </c>
    </row>
    <row r="62" spans="2:21" ht="15.6" hidden="1">
      <c r="B62" s="8"/>
      <c r="C62" s="8"/>
      <c r="D62" s="8"/>
      <c r="E62" s="8"/>
      <c r="F62" s="25"/>
      <c r="G62" s="8"/>
      <c r="H62" s="8"/>
      <c r="I62" s="8"/>
      <c r="J62" s="8"/>
      <c r="K62" s="8"/>
      <c r="L62" s="8"/>
      <c r="M62" s="11"/>
      <c r="N62" s="8"/>
      <c r="O62" s="11"/>
      <c r="P62" s="11"/>
      <c r="Q62" s="11"/>
      <c r="R62" s="8"/>
      <c r="S62" s="8"/>
      <c r="T62" s="8"/>
      <c r="U62" s="11"/>
    </row>
    <row r="63" spans="2:21" ht="15.6">
      <c r="B63" s="8">
        <v>20</v>
      </c>
      <c r="C63" s="8" t="s">
        <v>111</v>
      </c>
      <c r="D63" s="8" t="s">
        <v>118</v>
      </c>
      <c r="E63" s="8" t="s">
        <v>48</v>
      </c>
      <c r="F63" s="28"/>
      <c r="G63" s="8" t="s">
        <v>140</v>
      </c>
      <c r="H63" s="8"/>
      <c r="I63" s="8" t="s">
        <v>95</v>
      </c>
      <c r="J63" s="8">
        <v>3</v>
      </c>
      <c r="K63" s="8"/>
      <c r="L63" s="8">
        <v>2.2000000000000002</v>
      </c>
      <c r="M63" s="11">
        <f t="shared" ref="M63" si="47">SUM(L63*17697)</f>
        <v>38933.4</v>
      </c>
      <c r="N63" s="8">
        <v>0.25</v>
      </c>
      <c r="O63" s="11">
        <f>SUM(M63*1)</f>
        <v>38933.4</v>
      </c>
      <c r="P63" s="11">
        <f t="shared" ref="P63" si="48">SUM(N63*O63)</f>
        <v>9733.35</v>
      </c>
      <c r="Q63" s="11">
        <f t="shared" ref="Q63" si="49">SUM(P63*10%)</f>
        <v>973.33500000000004</v>
      </c>
      <c r="R63" s="8"/>
      <c r="S63" s="8"/>
      <c r="T63" s="8"/>
      <c r="U63" s="11">
        <f t="shared" ref="U63" si="50">SUM(P63+Q63+R63+T63)</f>
        <v>10706.685000000001</v>
      </c>
    </row>
    <row r="64" spans="2:21" ht="15.6" hidden="1">
      <c r="B64" s="8"/>
      <c r="C64" s="8"/>
      <c r="D64" s="8"/>
      <c r="E64" s="8"/>
      <c r="F64" s="28"/>
      <c r="G64" s="8"/>
      <c r="H64" s="8"/>
      <c r="I64" s="8"/>
      <c r="J64" s="8"/>
      <c r="K64" s="8"/>
      <c r="L64" s="8"/>
      <c r="M64" s="11"/>
      <c r="N64" s="8"/>
      <c r="O64" s="11"/>
      <c r="P64" s="11"/>
      <c r="Q64" s="11"/>
      <c r="R64" s="8"/>
      <c r="S64" s="8"/>
      <c r="T64" s="8"/>
      <c r="U64" s="11"/>
    </row>
    <row r="65" spans="2:21" ht="15.6">
      <c r="B65" s="8"/>
      <c r="C65" s="8"/>
      <c r="D65" s="13" t="s">
        <v>172</v>
      </c>
      <c r="E65" s="8"/>
      <c r="F65" s="25"/>
      <c r="G65" s="8"/>
      <c r="H65" s="8"/>
      <c r="I65" s="8"/>
      <c r="J65" s="8"/>
      <c r="K65" s="8"/>
      <c r="L65" s="8"/>
      <c r="M65" s="14">
        <f>SUM(M24+M25+M26+M27+M28+M36+M38+M39+M40+M41+M42+M43+M45+M46+M47+M48+M49+M50+M51+M53+M54++M55+M56+M57+M58+M63)</f>
        <v>1333822.8900000006</v>
      </c>
      <c r="N65" s="13">
        <f>SUM(N24+N25+N26+N27+N28+N36+N38+N39+N40+N41+N42+N43+N45+N46+N47+N48+N49+N50+N51+N53+N54+N57+N58+N63+N55+N56)</f>
        <v>20</v>
      </c>
      <c r="O65" s="11"/>
      <c r="P65" s="14">
        <f>SUM(P24+P25+P26+P27+P28+P36+P38+P39+P40+P41+P42+P43+P45+P46+P47+P48+P49+P50+P51+P53+P54++P55+P56+P57+P58+P63)</f>
        <v>1077676.5120000001</v>
      </c>
      <c r="Q65" s="14">
        <f>SUM(Q24+Q25+Q26+Q27+Q28+Q36+Q38+Q39+Q40+Q41+Q42+Q43+Q45+Q46+Q47+Q48+Q49+Q50+Q51+Q53+Q54++Q55+Q56+Q57+Q58+Q63)</f>
        <v>77318.192999999999</v>
      </c>
      <c r="R65" s="8"/>
      <c r="S65" s="8"/>
      <c r="T65" s="8"/>
      <c r="U65" s="14">
        <f>SUM(P65+Q65+R65+S65+T65)</f>
        <v>1154994.7050000001</v>
      </c>
    </row>
    <row r="66" spans="2:21" ht="15.6">
      <c r="B66" s="8">
        <v>20</v>
      </c>
      <c r="C66" s="8" t="s">
        <v>111</v>
      </c>
      <c r="D66" s="8" t="s">
        <v>132</v>
      </c>
      <c r="E66" s="8"/>
      <c r="F66" s="25"/>
      <c r="G66" s="8"/>
      <c r="H66" s="8"/>
      <c r="I66" s="8"/>
      <c r="J66" s="8"/>
      <c r="K66" s="8">
        <v>4</v>
      </c>
      <c r="L66" s="8">
        <v>1.96</v>
      </c>
      <c r="M66" s="11">
        <f t="shared" ref="M66:M68" si="51">SUM(L66*17697)</f>
        <v>34686.120000000003</v>
      </c>
      <c r="N66" s="8">
        <v>1</v>
      </c>
      <c r="O66" s="11">
        <f t="shared" ref="O66:O68" si="52">SUM(M66*N66*1)</f>
        <v>34686.120000000003</v>
      </c>
      <c r="P66" s="11">
        <f t="shared" ref="P66" si="53">SUM(N66*O66)</f>
        <v>34686.120000000003</v>
      </c>
      <c r="Q66" s="11">
        <f t="shared" ref="Q66" si="54">SUM(P66*10%)</f>
        <v>3468.6120000000005</v>
      </c>
      <c r="R66" s="8"/>
      <c r="S66" s="8"/>
      <c r="T66" s="8"/>
      <c r="U66" s="11">
        <f t="shared" ref="U66:U68" si="55">SUM(P66+Q66+R66+T66)</f>
        <v>38154.732000000004</v>
      </c>
    </row>
    <row r="67" spans="2:21" ht="15.6">
      <c r="B67" s="8">
        <v>21</v>
      </c>
      <c r="C67" s="8" t="s">
        <v>111</v>
      </c>
      <c r="D67" s="8" t="s">
        <v>32</v>
      </c>
      <c r="E67" s="8"/>
      <c r="F67" s="25"/>
      <c r="G67" s="8"/>
      <c r="H67" s="8"/>
      <c r="I67" s="8"/>
      <c r="J67" s="8"/>
      <c r="K67" s="8">
        <v>4</v>
      </c>
      <c r="L67" s="8">
        <v>1.96</v>
      </c>
      <c r="M67" s="11">
        <f>SUM(L67*17697)</f>
        <v>34686.120000000003</v>
      </c>
      <c r="N67" s="8">
        <v>1</v>
      </c>
      <c r="O67" s="11">
        <f t="shared" si="52"/>
        <v>34686.120000000003</v>
      </c>
      <c r="P67" s="11">
        <f t="shared" ref="P67:P68" si="56">SUM(N67*O67)</f>
        <v>34686.120000000003</v>
      </c>
      <c r="Q67" s="11">
        <f t="shared" ref="Q67:Q68" si="57">SUM(P67*10%)</f>
        <v>3468.6120000000005</v>
      </c>
      <c r="R67" s="8"/>
      <c r="S67" s="8"/>
      <c r="T67" s="8"/>
      <c r="U67" s="11">
        <f t="shared" si="55"/>
        <v>38154.732000000004</v>
      </c>
    </row>
    <row r="68" spans="2:21" ht="15.6">
      <c r="B68" s="8">
        <v>22</v>
      </c>
      <c r="C68" s="8" t="s">
        <v>111</v>
      </c>
      <c r="D68" s="8" t="s">
        <v>56</v>
      </c>
      <c r="E68" s="8"/>
      <c r="F68" s="25"/>
      <c r="G68" s="8"/>
      <c r="H68" s="8"/>
      <c r="I68" s="8"/>
      <c r="J68" s="8"/>
      <c r="K68" s="8">
        <v>5</v>
      </c>
      <c r="L68" s="8">
        <v>2.1</v>
      </c>
      <c r="M68" s="11">
        <f t="shared" si="51"/>
        <v>37163.700000000004</v>
      </c>
      <c r="N68" s="8">
        <v>1</v>
      </c>
      <c r="O68" s="11">
        <f t="shared" si="52"/>
        <v>37163.700000000004</v>
      </c>
      <c r="P68" s="11">
        <f t="shared" si="56"/>
        <v>37163.700000000004</v>
      </c>
      <c r="Q68" s="11">
        <f t="shared" si="57"/>
        <v>3716.3700000000008</v>
      </c>
      <c r="R68" s="8"/>
      <c r="S68" s="8"/>
      <c r="T68" s="8"/>
      <c r="U68" s="11">
        <f t="shared" si="55"/>
        <v>40880.070000000007</v>
      </c>
    </row>
    <row r="69" spans="2:21" ht="15.6" hidden="1">
      <c r="B69" s="8">
        <v>30</v>
      </c>
      <c r="C69" s="8" t="s">
        <v>111</v>
      </c>
      <c r="D69" s="8"/>
      <c r="E69" s="8"/>
      <c r="F69" s="25"/>
      <c r="G69" s="8"/>
      <c r="H69" s="8"/>
      <c r="I69" s="8"/>
      <c r="J69" s="8"/>
      <c r="K69" s="8"/>
      <c r="L69" s="8"/>
      <c r="M69" s="11"/>
      <c r="N69" s="8"/>
      <c r="O69" s="11"/>
      <c r="P69" s="11"/>
      <c r="Q69" s="11"/>
      <c r="R69" s="8"/>
      <c r="S69" s="8"/>
      <c r="T69" s="8"/>
      <c r="U69" s="11"/>
    </row>
    <row r="70" spans="2:21" ht="15.6" hidden="1">
      <c r="B70" s="8"/>
      <c r="C70" s="8" t="s">
        <v>111</v>
      </c>
      <c r="D70" s="8"/>
      <c r="E70" s="8"/>
      <c r="F70" s="25"/>
      <c r="G70" s="8"/>
      <c r="H70" s="8"/>
      <c r="I70" s="8"/>
      <c r="J70" s="8"/>
      <c r="K70" s="8"/>
      <c r="L70" s="8"/>
      <c r="M70" s="14">
        <f>SUM(M69)</f>
        <v>0</v>
      </c>
      <c r="N70" s="13">
        <v>1</v>
      </c>
      <c r="O70" s="13"/>
      <c r="P70" s="14">
        <f>SUM(P69)</f>
        <v>0</v>
      </c>
      <c r="Q70" s="14">
        <f>SUM(Q69)</f>
        <v>0</v>
      </c>
      <c r="R70" s="13"/>
      <c r="S70" s="13"/>
      <c r="T70" s="13"/>
      <c r="U70" s="14">
        <f t="shared" ref="U70" si="58">SUM(P70:Q70)</f>
        <v>0</v>
      </c>
    </row>
    <row r="71" spans="2:21" ht="15.6" hidden="1">
      <c r="B71" s="8"/>
      <c r="C71" s="8"/>
      <c r="D71" s="13"/>
      <c r="E71" s="13"/>
      <c r="F71" s="25"/>
      <c r="G71" s="8"/>
      <c r="H71" s="8"/>
      <c r="I71" s="8"/>
      <c r="J71" s="8"/>
      <c r="K71" s="8"/>
      <c r="L71" s="8"/>
      <c r="M71" s="11"/>
      <c r="N71" s="8"/>
      <c r="O71" s="11"/>
      <c r="P71" s="11"/>
      <c r="Q71" s="11"/>
      <c r="R71" s="8"/>
      <c r="S71" s="8"/>
      <c r="T71" s="8"/>
      <c r="U71" s="11"/>
    </row>
    <row r="72" spans="2:21" ht="15.6">
      <c r="B72" s="8">
        <v>23</v>
      </c>
      <c r="C72" s="8" t="s">
        <v>111</v>
      </c>
      <c r="D72" s="8" t="s">
        <v>198</v>
      </c>
      <c r="E72" s="13"/>
      <c r="F72" s="25"/>
      <c r="G72" s="8"/>
      <c r="H72" s="8"/>
      <c r="I72" s="8"/>
      <c r="J72" s="8"/>
      <c r="K72" s="8">
        <v>2</v>
      </c>
      <c r="L72" s="8">
        <v>1.71</v>
      </c>
      <c r="M72" s="11">
        <f t="shared" ref="M72" si="59">SUM(L72*17697)</f>
        <v>30261.87</v>
      </c>
      <c r="N72" s="8">
        <v>1</v>
      </c>
      <c r="O72" s="11">
        <f t="shared" ref="O72" si="60">SUM(M72*1)</f>
        <v>30261.87</v>
      </c>
      <c r="P72" s="11">
        <f t="shared" ref="P72" si="61">SUM(N72*O72)</f>
        <v>30261.87</v>
      </c>
      <c r="Q72" s="11">
        <f t="shared" ref="Q72" si="62">SUM(P72*10%)</f>
        <v>3026.1869999999999</v>
      </c>
      <c r="R72" s="8"/>
      <c r="S72" s="8"/>
      <c r="T72" s="8"/>
      <c r="U72" s="11">
        <f t="shared" ref="U72" si="63">SUM(P72+Q72+R72+T72)</f>
        <v>33288.057000000001</v>
      </c>
    </row>
    <row r="73" spans="2:21" ht="15.6">
      <c r="B73" s="8">
        <v>23</v>
      </c>
      <c r="C73" s="8" t="s">
        <v>111</v>
      </c>
      <c r="D73" s="8" t="s">
        <v>199</v>
      </c>
      <c r="E73" s="8"/>
      <c r="F73" s="25"/>
      <c r="G73" s="8"/>
      <c r="H73" s="8"/>
      <c r="I73" s="8"/>
      <c r="J73" s="8"/>
      <c r="K73" s="8">
        <v>3</v>
      </c>
      <c r="L73" s="8">
        <v>1.83</v>
      </c>
      <c r="M73" s="11">
        <f t="shared" ref="M73" si="64">SUM(L73*17697)</f>
        <v>32385.510000000002</v>
      </c>
      <c r="N73" s="8">
        <v>0.5</v>
      </c>
      <c r="O73" s="11">
        <f>SUM(M73*1)</f>
        <v>32385.510000000002</v>
      </c>
      <c r="P73" s="11">
        <f t="shared" ref="P73:P92" si="65">SUM(N73*O73)</f>
        <v>16192.755000000001</v>
      </c>
      <c r="Q73" s="11">
        <f t="shared" ref="Q73:Q92" si="66">SUM(P73*10%)</f>
        <v>1619.2755000000002</v>
      </c>
      <c r="R73" s="8"/>
      <c r="S73" s="8"/>
      <c r="T73" s="8"/>
      <c r="U73" s="11">
        <f t="shared" si="4"/>
        <v>17812.030500000001</v>
      </c>
    </row>
    <row r="74" spans="2:21" ht="15.6">
      <c r="B74" s="8">
        <v>24</v>
      </c>
      <c r="C74" s="8" t="s">
        <v>111</v>
      </c>
      <c r="D74" s="8" t="s">
        <v>133</v>
      </c>
      <c r="E74" s="8"/>
      <c r="F74" s="25"/>
      <c r="G74" s="8"/>
      <c r="H74" s="8"/>
      <c r="I74" s="8"/>
      <c r="J74" s="8"/>
      <c r="K74" s="8">
        <v>3</v>
      </c>
      <c r="L74" s="8">
        <v>1.83</v>
      </c>
      <c r="M74" s="11">
        <f t="shared" si="28"/>
        <v>32385.510000000002</v>
      </c>
      <c r="N74" s="8">
        <v>1</v>
      </c>
      <c r="O74" s="11">
        <f t="shared" si="29"/>
        <v>32385.510000000002</v>
      </c>
      <c r="P74" s="11">
        <f t="shared" si="65"/>
        <v>32385.510000000002</v>
      </c>
      <c r="Q74" s="11">
        <f t="shared" si="66"/>
        <v>3238.5510000000004</v>
      </c>
      <c r="R74" s="8"/>
      <c r="S74" s="8"/>
      <c r="T74" s="8"/>
      <c r="U74" s="11">
        <f t="shared" si="4"/>
        <v>35624.061000000002</v>
      </c>
    </row>
    <row r="75" spans="2:21" ht="15.6">
      <c r="B75" s="8"/>
      <c r="C75" s="8" t="s">
        <v>111</v>
      </c>
      <c r="D75" s="8" t="s">
        <v>133</v>
      </c>
      <c r="E75" s="8"/>
      <c r="F75" s="25"/>
      <c r="G75" s="8"/>
      <c r="H75" s="8"/>
      <c r="I75" s="8"/>
      <c r="J75" s="8"/>
      <c r="K75" s="8">
        <v>3</v>
      </c>
      <c r="L75" s="8">
        <v>1.83</v>
      </c>
      <c r="M75" s="11">
        <f t="shared" si="28"/>
        <v>32385.510000000002</v>
      </c>
      <c r="N75" s="8">
        <v>0.5</v>
      </c>
      <c r="O75" s="11">
        <f>SUM(M75*1)</f>
        <v>32385.510000000002</v>
      </c>
      <c r="P75" s="11">
        <f t="shared" si="65"/>
        <v>16192.755000000001</v>
      </c>
      <c r="Q75" s="11">
        <f t="shared" si="66"/>
        <v>1619.2755000000002</v>
      </c>
      <c r="R75" s="8"/>
      <c r="S75" s="8"/>
      <c r="T75" s="8"/>
      <c r="U75" s="11">
        <f t="shared" si="4"/>
        <v>17812.030500000001</v>
      </c>
    </row>
    <row r="76" spans="2:21" ht="15.6">
      <c r="B76" s="8">
        <v>25</v>
      </c>
      <c r="C76" s="8" t="s">
        <v>111</v>
      </c>
      <c r="D76" s="8" t="s">
        <v>134</v>
      </c>
      <c r="E76" s="8"/>
      <c r="F76" s="25"/>
      <c r="G76" s="8"/>
      <c r="H76" s="8"/>
      <c r="I76" s="8"/>
      <c r="J76" s="8"/>
      <c r="K76" s="8">
        <v>3</v>
      </c>
      <c r="L76" s="8">
        <v>1.83</v>
      </c>
      <c r="M76" s="11">
        <f t="shared" si="28"/>
        <v>32385.510000000002</v>
      </c>
      <c r="N76" s="8">
        <v>0.5</v>
      </c>
      <c r="O76" s="11">
        <f>SUM(M76*1)</f>
        <v>32385.510000000002</v>
      </c>
      <c r="P76" s="11">
        <f t="shared" si="65"/>
        <v>16192.755000000001</v>
      </c>
      <c r="Q76" s="11">
        <f t="shared" si="66"/>
        <v>1619.2755000000002</v>
      </c>
      <c r="R76" s="8"/>
      <c r="S76" s="8"/>
      <c r="T76" s="8"/>
      <c r="U76" s="11">
        <f t="shared" si="4"/>
        <v>17812.030500000001</v>
      </c>
    </row>
    <row r="77" spans="2:21" ht="15.6">
      <c r="B77" s="8">
        <v>26</v>
      </c>
      <c r="C77" s="8" t="s">
        <v>111</v>
      </c>
      <c r="D77" s="8" t="s">
        <v>134</v>
      </c>
      <c r="E77" s="8"/>
      <c r="F77" s="25"/>
      <c r="G77" s="8"/>
      <c r="H77" s="8"/>
      <c r="I77" s="8"/>
      <c r="J77" s="8"/>
      <c r="K77" s="8">
        <v>3</v>
      </c>
      <c r="L77" s="8">
        <v>1.83</v>
      </c>
      <c r="M77" s="11">
        <f t="shared" si="28"/>
        <v>32385.510000000002</v>
      </c>
      <c r="N77" s="8">
        <v>1</v>
      </c>
      <c r="O77" s="11">
        <f t="shared" si="29"/>
        <v>32385.510000000002</v>
      </c>
      <c r="P77" s="11">
        <f t="shared" si="65"/>
        <v>32385.510000000002</v>
      </c>
      <c r="Q77" s="11">
        <f t="shared" si="66"/>
        <v>3238.5510000000004</v>
      </c>
      <c r="R77" s="8"/>
      <c r="S77" s="8"/>
      <c r="T77" s="8"/>
      <c r="U77" s="11">
        <f t="shared" si="4"/>
        <v>35624.061000000002</v>
      </c>
    </row>
    <row r="78" spans="2:21" ht="15.6" hidden="1">
      <c r="B78" s="8"/>
      <c r="C78" s="8" t="s">
        <v>111</v>
      </c>
      <c r="D78" s="8"/>
      <c r="E78" s="8"/>
      <c r="F78" s="25"/>
      <c r="G78" s="8"/>
      <c r="H78" s="8"/>
      <c r="I78" s="8"/>
      <c r="J78" s="8"/>
      <c r="K78" s="8"/>
      <c r="L78" s="8"/>
      <c r="M78" s="11"/>
      <c r="N78" s="8"/>
      <c r="O78" s="11"/>
      <c r="P78" s="11"/>
      <c r="Q78" s="11"/>
      <c r="R78" s="18"/>
      <c r="S78" s="18"/>
      <c r="T78" s="8"/>
      <c r="U78" s="11"/>
    </row>
    <row r="79" spans="2:21" ht="15.6" hidden="1">
      <c r="B79" s="8"/>
      <c r="C79" s="8" t="s">
        <v>111</v>
      </c>
      <c r="D79" s="8"/>
      <c r="E79" s="8"/>
      <c r="F79" s="25"/>
      <c r="G79" s="8"/>
      <c r="H79" s="8"/>
      <c r="I79" s="8"/>
      <c r="J79" s="8"/>
      <c r="K79" s="8"/>
      <c r="L79" s="8"/>
      <c r="M79" s="11"/>
      <c r="N79" s="8"/>
      <c r="O79" s="11"/>
      <c r="P79" s="11"/>
      <c r="Q79" s="11"/>
      <c r="R79" s="18"/>
      <c r="S79" s="18"/>
      <c r="T79" s="8"/>
      <c r="U79" s="11"/>
    </row>
    <row r="80" spans="2:21" ht="15.6">
      <c r="B80" s="8">
        <v>27</v>
      </c>
      <c r="C80" s="8" t="s">
        <v>111</v>
      </c>
      <c r="D80" s="8" t="s">
        <v>151</v>
      </c>
      <c r="E80" s="8"/>
      <c r="F80" s="25"/>
      <c r="G80" s="8"/>
      <c r="H80" s="8"/>
      <c r="I80" s="8"/>
      <c r="J80" s="8"/>
      <c r="K80" s="8">
        <v>2</v>
      </c>
      <c r="L80" s="8">
        <v>1.71</v>
      </c>
      <c r="M80" s="11">
        <f t="shared" si="28"/>
        <v>30261.87</v>
      </c>
      <c r="N80" s="8">
        <v>1</v>
      </c>
      <c r="O80" s="11">
        <f>SUM(M80*1)</f>
        <v>30261.87</v>
      </c>
      <c r="P80" s="11">
        <f t="shared" ref="P80" si="67">SUM(N80*O80)</f>
        <v>30261.87</v>
      </c>
      <c r="Q80" s="11">
        <f t="shared" si="66"/>
        <v>3026.1869999999999</v>
      </c>
      <c r="R80" s="18">
        <v>5309</v>
      </c>
      <c r="S80" s="18"/>
      <c r="T80" s="8"/>
      <c r="U80" s="11">
        <f t="shared" si="4"/>
        <v>38597.057000000001</v>
      </c>
    </row>
    <row r="81" spans="2:21" ht="15.6">
      <c r="B81" s="8">
        <v>28</v>
      </c>
      <c r="C81" s="8" t="s">
        <v>111</v>
      </c>
      <c r="D81" s="8" t="s">
        <v>151</v>
      </c>
      <c r="E81" s="8"/>
      <c r="F81" s="25"/>
      <c r="G81" s="8"/>
      <c r="H81" s="8"/>
      <c r="I81" s="8"/>
      <c r="J81" s="8"/>
      <c r="K81" s="8">
        <v>2</v>
      </c>
      <c r="L81" s="8">
        <v>1.71</v>
      </c>
      <c r="M81" s="11">
        <f t="shared" si="28"/>
        <v>30261.87</v>
      </c>
      <c r="N81" s="8">
        <v>1</v>
      </c>
      <c r="O81" s="11">
        <f t="shared" ref="O81:O84" si="68">SUM(M81*1)</f>
        <v>30261.87</v>
      </c>
      <c r="P81" s="11">
        <f t="shared" ref="P81:P84" si="69">SUM(N81*O81)</f>
        <v>30261.87</v>
      </c>
      <c r="Q81" s="11">
        <f t="shared" ref="Q81:Q84" si="70">SUM(P81*10%)</f>
        <v>3026.1869999999999</v>
      </c>
      <c r="R81" s="8">
        <v>5309</v>
      </c>
      <c r="S81" s="8"/>
      <c r="T81" s="8"/>
      <c r="U81" s="11">
        <f t="shared" si="4"/>
        <v>38597.057000000001</v>
      </c>
    </row>
    <row r="82" spans="2:21" ht="15.6">
      <c r="B82" s="8">
        <v>29</v>
      </c>
      <c r="C82" s="8" t="s">
        <v>111</v>
      </c>
      <c r="D82" s="8" t="s">
        <v>151</v>
      </c>
      <c r="E82" s="8"/>
      <c r="F82" s="25"/>
      <c r="G82" s="8"/>
      <c r="H82" s="8"/>
      <c r="I82" s="8"/>
      <c r="J82" s="8"/>
      <c r="K82" s="8">
        <v>2</v>
      </c>
      <c r="L82" s="8">
        <v>1.71</v>
      </c>
      <c r="M82" s="11">
        <f t="shared" si="28"/>
        <v>30261.87</v>
      </c>
      <c r="N82" s="8">
        <v>1</v>
      </c>
      <c r="O82" s="11">
        <f t="shared" si="68"/>
        <v>30261.87</v>
      </c>
      <c r="P82" s="11">
        <f t="shared" si="69"/>
        <v>30261.87</v>
      </c>
      <c r="Q82" s="11">
        <f t="shared" si="70"/>
        <v>3026.1869999999999</v>
      </c>
      <c r="R82" s="8">
        <v>5309</v>
      </c>
      <c r="S82" s="8"/>
      <c r="T82" s="8"/>
      <c r="U82" s="11">
        <f t="shared" si="4"/>
        <v>38597.057000000001</v>
      </c>
    </row>
    <row r="83" spans="2:21" ht="15.6">
      <c r="B83" s="8">
        <v>30</v>
      </c>
      <c r="C83" s="8" t="s">
        <v>111</v>
      </c>
      <c r="D83" s="8" t="s">
        <v>151</v>
      </c>
      <c r="E83" s="8"/>
      <c r="F83" s="25"/>
      <c r="G83" s="8"/>
      <c r="H83" s="8"/>
      <c r="I83" s="8"/>
      <c r="J83" s="8"/>
      <c r="K83" s="8">
        <v>2</v>
      </c>
      <c r="L83" s="8">
        <v>1.71</v>
      </c>
      <c r="M83" s="11">
        <f t="shared" si="28"/>
        <v>30261.87</v>
      </c>
      <c r="N83" s="8">
        <v>1</v>
      </c>
      <c r="O83" s="11">
        <f t="shared" si="68"/>
        <v>30261.87</v>
      </c>
      <c r="P83" s="11">
        <f t="shared" si="69"/>
        <v>30261.87</v>
      </c>
      <c r="Q83" s="11">
        <f t="shared" si="70"/>
        <v>3026.1869999999999</v>
      </c>
      <c r="R83" s="8">
        <v>5309</v>
      </c>
      <c r="S83" s="8"/>
      <c r="T83" s="8"/>
      <c r="U83" s="11">
        <f t="shared" si="4"/>
        <v>38597.057000000001</v>
      </c>
    </row>
    <row r="84" spans="2:21" ht="15.6">
      <c r="B84" s="8">
        <v>31</v>
      </c>
      <c r="C84" s="8" t="s">
        <v>111</v>
      </c>
      <c r="D84" s="8" t="s">
        <v>151</v>
      </c>
      <c r="E84" s="8"/>
      <c r="F84" s="25"/>
      <c r="G84" s="8"/>
      <c r="H84" s="8"/>
      <c r="I84" s="8"/>
      <c r="J84" s="8"/>
      <c r="K84" s="8">
        <v>2</v>
      </c>
      <c r="L84" s="8">
        <v>1.71</v>
      </c>
      <c r="M84" s="11">
        <f t="shared" si="28"/>
        <v>30261.87</v>
      </c>
      <c r="N84" s="8">
        <v>1</v>
      </c>
      <c r="O84" s="11">
        <f t="shared" si="68"/>
        <v>30261.87</v>
      </c>
      <c r="P84" s="11">
        <f t="shared" si="69"/>
        <v>30261.87</v>
      </c>
      <c r="Q84" s="11">
        <f t="shared" si="70"/>
        <v>3026.1869999999999</v>
      </c>
      <c r="R84" s="8">
        <v>5309</v>
      </c>
      <c r="S84" s="8"/>
      <c r="T84" s="8"/>
      <c r="U84" s="11">
        <f t="shared" si="4"/>
        <v>38597.057000000001</v>
      </c>
    </row>
    <row r="85" spans="2:21" ht="15.6">
      <c r="B85" s="8">
        <v>32</v>
      </c>
      <c r="C85" s="8" t="s">
        <v>111</v>
      </c>
      <c r="D85" s="8" t="s">
        <v>34</v>
      </c>
      <c r="E85" s="8"/>
      <c r="F85" s="25"/>
      <c r="G85" s="8"/>
      <c r="H85" s="8"/>
      <c r="I85" s="8"/>
      <c r="J85" s="8"/>
      <c r="K85" s="8">
        <v>1</v>
      </c>
      <c r="L85" s="8">
        <v>1.6</v>
      </c>
      <c r="M85" s="11">
        <f t="shared" si="28"/>
        <v>28315.200000000001</v>
      </c>
      <c r="N85" s="8">
        <v>1</v>
      </c>
      <c r="O85" s="11">
        <f t="shared" si="29"/>
        <v>28315.200000000001</v>
      </c>
      <c r="P85" s="11">
        <f t="shared" si="65"/>
        <v>28315.200000000001</v>
      </c>
      <c r="Q85" s="11">
        <f t="shared" si="66"/>
        <v>2831.5200000000004</v>
      </c>
      <c r="R85" s="8"/>
      <c r="S85" s="8"/>
      <c r="T85" s="8"/>
      <c r="U85" s="11">
        <f t="shared" si="4"/>
        <v>31146.720000000001</v>
      </c>
    </row>
    <row r="86" spans="2:21" ht="15.6">
      <c r="B86" s="8">
        <v>33</v>
      </c>
      <c r="C86" s="8" t="s">
        <v>111</v>
      </c>
      <c r="D86" s="8" t="s">
        <v>35</v>
      </c>
      <c r="E86" s="8"/>
      <c r="F86" s="25"/>
      <c r="G86" s="8"/>
      <c r="H86" s="8"/>
      <c r="I86" s="8"/>
      <c r="J86" s="8"/>
      <c r="K86" s="8">
        <v>1</v>
      </c>
      <c r="L86" s="8">
        <v>1.6</v>
      </c>
      <c r="M86" s="11">
        <f t="shared" si="28"/>
        <v>28315.200000000001</v>
      </c>
      <c r="N86" s="8">
        <v>1</v>
      </c>
      <c r="O86" s="11">
        <f t="shared" si="29"/>
        <v>28315.200000000001</v>
      </c>
      <c r="P86" s="11">
        <f t="shared" si="65"/>
        <v>28315.200000000001</v>
      </c>
      <c r="Q86" s="11">
        <f t="shared" si="66"/>
        <v>2831.5200000000004</v>
      </c>
      <c r="R86" s="8"/>
      <c r="S86" s="8"/>
      <c r="T86" s="8"/>
      <c r="U86" s="11">
        <f t="shared" si="4"/>
        <v>31146.720000000001</v>
      </c>
    </row>
    <row r="87" spans="2:21" ht="15.6">
      <c r="B87" s="8">
        <v>34</v>
      </c>
      <c r="C87" s="8" t="s">
        <v>111</v>
      </c>
      <c r="D87" s="8" t="s">
        <v>35</v>
      </c>
      <c r="E87" s="8"/>
      <c r="F87" s="25"/>
      <c r="G87" s="8"/>
      <c r="H87" s="8"/>
      <c r="I87" s="8"/>
      <c r="J87" s="8"/>
      <c r="K87" s="8">
        <v>1</v>
      </c>
      <c r="L87" s="8">
        <v>1.6</v>
      </c>
      <c r="M87" s="11">
        <f t="shared" si="28"/>
        <v>28315.200000000001</v>
      </c>
      <c r="N87" s="8">
        <v>1</v>
      </c>
      <c r="O87" s="11">
        <f t="shared" si="29"/>
        <v>28315.200000000001</v>
      </c>
      <c r="P87" s="11">
        <f t="shared" si="65"/>
        <v>28315.200000000001</v>
      </c>
      <c r="Q87" s="11">
        <f t="shared" si="66"/>
        <v>2831.5200000000004</v>
      </c>
      <c r="R87" s="8"/>
      <c r="S87" s="8"/>
      <c r="T87" s="8"/>
      <c r="U87" s="11">
        <f t="shared" si="4"/>
        <v>31146.720000000001</v>
      </c>
    </row>
    <row r="88" spans="2:21" ht="15.6">
      <c r="B88" s="8">
        <v>35</v>
      </c>
      <c r="C88" s="8" t="s">
        <v>59</v>
      </c>
      <c r="D88" s="8" t="s">
        <v>150</v>
      </c>
      <c r="E88" s="8"/>
      <c r="F88" s="25"/>
      <c r="G88" s="8"/>
      <c r="H88" s="8"/>
      <c r="I88" s="8"/>
      <c r="J88" s="8"/>
      <c r="K88" s="8">
        <v>1</v>
      </c>
      <c r="L88" s="8">
        <v>1.6</v>
      </c>
      <c r="M88" s="11">
        <f t="shared" si="28"/>
        <v>28315.200000000001</v>
      </c>
      <c r="N88" s="8">
        <v>1</v>
      </c>
      <c r="O88" s="11">
        <f t="shared" si="29"/>
        <v>28315.200000000001</v>
      </c>
      <c r="P88" s="11">
        <f t="shared" si="65"/>
        <v>28315.200000000001</v>
      </c>
      <c r="Q88" s="11">
        <f t="shared" si="66"/>
        <v>2831.5200000000004</v>
      </c>
      <c r="R88" s="8"/>
      <c r="S88" s="8"/>
      <c r="T88" s="8"/>
      <c r="U88" s="11">
        <f t="shared" si="4"/>
        <v>31146.720000000001</v>
      </c>
    </row>
    <row r="89" spans="2:21" ht="15.6">
      <c r="B89" s="8">
        <v>36</v>
      </c>
      <c r="C89" s="8" t="s">
        <v>111</v>
      </c>
      <c r="D89" s="8" t="s">
        <v>150</v>
      </c>
      <c r="E89" s="8"/>
      <c r="F89" s="25"/>
      <c r="G89" s="8"/>
      <c r="H89" s="8"/>
      <c r="I89" s="8"/>
      <c r="J89" s="8"/>
      <c r="K89" s="8">
        <v>1</v>
      </c>
      <c r="L89" s="8">
        <v>1.6</v>
      </c>
      <c r="M89" s="11">
        <f t="shared" si="28"/>
        <v>28315.200000000001</v>
      </c>
      <c r="N89" s="8">
        <v>1</v>
      </c>
      <c r="O89" s="11">
        <f t="shared" si="29"/>
        <v>28315.200000000001</v>
      </c>
      <c r="P89" s="11">
        <f t="shared" si="65"/>
        <v>28315.200000000001</v>
      </c>
      <c r="Q89" s="11">
        <f t="shared" si="66"/>
        <v>2831.5200000000004</v>
      </c>
      <c r="R89" s="8"/>
      <c r="S89" s="8"/>
      <c r="T89" s="8"/>
      <c r="U89" s="11">
        <f t="shared" si="4"/>
        <v>31146.720000000001</v>
      </c>
    </row>
    <row r="90" spans="2:21" ht="15.6">
      <c r="B90" s="8">
        <v>37</v>
      </c>
      <c r="C90" s="8" t="s">
        <v>111</v>
      </c>
      <c r="D90" s="8" t="s">
        <v>37</v>
      </c>
      <c r="E90" s="8"/>
      <c r="F90" s="25"/>
      <c r="G90" s="8"/>
      <c r="H90" s="8"/>
      <c r="I90" s="8"/>
      <c r="J90" s="8"/>
      <c r="K90" s="8">
        <v>1</v>
      </c>
      <c r="L90" s="8">
        <v>1.6</v>
      </c>
      <c r="M90" s="11">
        <f t="shared" si="28"/>
        <v>28315.200000000001</v>
      </c>
      <c r="N90" s="8">
        <v>1</v>
      </c>
      <c r="O90" s="11">
        <f t="shared" si="29"/>
        <v>28315.200000000001</v>
      </c>
      <c r="P90" s="11">
        <f t="shared" si="65"/>
        <v>28315.200000000001</v>
      </c>
      <c r="Q90" s="11">
        <f t="shared" si="66"/>
        <v>2831.5200000000004</v>
      </c>
      <c r="R90" s="8"/>
      <c r="S90" s="8"/>
      <c r="T90" s="8">
        <v>6782</v>
      </c>
      <c r="U90" s="11">
        <f t="shared" si="4"/>
        <v>37928.720000000001</v>
      </c>
    </row>
    <row r="91" spans="2:21" ht="15.6">
      <c r="B91" s="8">
        <v>38</v>
      </c>
      <c r="C91" s="8" t="s">
        <v>111</v>
      </c>
      <c r="D91" s="8" t="s">
        <v>37</v>
      </c>
      <c r="E91" s="8"/>
      <c r="F91" s="25"/>
      <c r="G91" s="8"/>
      <c r="H91" s="8"/>
      <c r="I91" s="8"/>
      <c r="J91" s="8"/>
      <c r="K91" s="8">
        <v>1</v>
      </c>
      <c r="L91" s="8">
        <v>1.6</v>
      </c>
      <c r="M91" s="11">
        <f t="shared" si="28"/>
        <v>28315.200000000001</v>
      </c>
      <c r="N91" s="8">
        <v>1</v>
      </c>
      <c r="O91" s="11">
        <f t="shared" si="29"/>
        <v>28315.200000000001</v>
      </c>
      <c r="P91" s="11">
        <f t="shared" si="65"/>
        <v>28315.200000000001</v>
      </c>
      <c r="Q91" s="11">
        <f t="shared" si="66"/>
        <v>2831.5200000000004</v>
      </c>
      <c r="R91" s="8"/>
      <c r="S91" s="8"/>
      <c r="T91" s="8">
        <v>6782</v>
      </c>
      <c r="U91" s="11">
        <f t="shared" si="4"/>
        <v>37928.720000000001</v>
      </c>
    </row>
    <row r="92" spans="2:21" ht="15.6">
      <c r="B92" s="8">
        <v>39</v>
      </c>
      <c r="C92" s="8" t="s">
        <v>111</v>
      </c>
      <c r="D92" s="8" t="s">
        <v>37</v>
      </c>
      <c r="E92" s="8"/>
      <c r="F92" s="25"/>
      <c r="G92" s="8"/>
      <c r="H92" s="8"/>
      <c r="I92" s="8"/>
      <c r="J92" s="8"/>
      <c r="K92" s="8">
        <v>1</v>
      </c>
      <c r="L92" s="8">
        <v>1.6</v>
      </c>
      <c r="M92" s="11">
        <f t="shared" si="28"/>
        <v>28315.200000000001</v>
      </c>
      <c r="N92" s="8">
        <v>1</v>
      </c>
      <c r="O92" s="11">
        <f t="shared" si="29"/>
        <v>28315.200000000001</v>
      </c>
      <c r="P92" s="11">
        <f t="shared" si="65"/>
        <v>28315.200000000001</v>
      </c>
      <c r="Q92" s="11">
        <f t="shared" si="66"/>
        <v>2831.5200000000004</v>
      </c>
      <c r="R92" s="8"/>
      <c r="S92" s="8"/>
      <c r="T92" s="8">
        <v>6782</v>
      </c>
      <c r="U92" s="11">
        <f t="shared" si="4"/>
        <v>37928.720000000001</v>
      </c>
    </row>
    <row r="93" spans="2:21" ht="15.6">
      <c r="B93" s="8"/>
      <c r="C93" s="29" t="s">
        <v>87</v>
      </c>
      <c r="D93" s="13" t="s">
        <v>174</v>
      </c>
      <c r="E93" s="13"/>
      <c r="F93" s="28"/>
      <c r="G93" s="13"/>
      <c r="H93" s="13"/>
      <c r="I93" s="13"/>
      <c r="J93" s="13"/>
      <c r="K93" s="13"/>
      <c r="L93" s="13"/>
      <c r="M93" s="14">
        <f>SUM(M66:M92)</f>
        <v>676556.30999999982</v>
      </c>
      <c r="N93" s="13">
        <f>SUM(N66:N91)</f>
        <v>20.5</v>
      </c>
      <c r="O93" s="13"/>
      <c r="P93" s="14">
        <f>SUM(P66:P92)</f>
        <v>627978.04499999993</v>
      </c>
      <c r="Q93" s="14">
        <f>SUM(Q66:Q92)</f>
        <v>62797.804500000027</v>
      </c>
      <c r="R93" s="14">
        <f>SUM(R66:R92)</f>
        <v>26545</v>
      </c>
      <c r="S93" s="14"/>
      <c r="T93" s="14">
        <f>SUM(T66:T92)</f>
        <v>20346</v>
      </c>
      <c r="U93" s="14">
        <f>SUM(P93+Q93+R93+S93+T93)</f>
        <v>737666.84950000001</v>
      </c>
    </row>
    <row r="94" spans="2:21" ht="15.6">
      <c r="B94" s="8"/>
      <c r="C94" s="13" t="s">
        <v>46</v>
      </c>
      <c r="D94" s="13" t="s">
        <v>175</v>
      </c>
      <c r="E94" s="13"/>
      <c r="F94" s="13"/>
      <c r="G94" s="13"/>
      <c r="H94" s="13"/>
      <c r="I94" s="13"/>
      <c r="J94" s="13"/>
      <c r="K94" s="13"/>
      <c r="L94" s="13"/>
      <c r="M94" s="14">
        <f>SUM(M23+M65+M93)</f>
        <v>2590840.8000000007</v>
      </c>
      <c r="N94" s="32">
        <f>SUM(N23+N65+N93)</f>
        <v>46.5</v>
      </c>
      <c r="O94" s="13"/>
      <c r="P94" s="14">
        <f>SUM(P23+P65+P93)</f>
        <v>2286116.1570000001</v>
      </c>
      <c r="Q94" s="14">
        <f>SUM(Q23+Q65+Q93)</f>
        <v>198162.15750000003</v>
      </c>
      <c r="R94" s="14">
        <f>SUM(R23+R65+R93)</f>
        <v>26545</v>
      </c>
      <c r="S94" s="14">
        <f>SUM(S23+S65+S93)</f>
        <v>5309</v>
      </c>
      <c r="T94" s="14">
        <f>SUM(T23+T65+T93)</f>
        <v>20346</v>
      </c>
      <c r="U94" s="14">
        <f>SUM(P94+Q94+R94+S94+T94)</f>
        <v>2536478.3145000003</v>
      </c>
    </row>
    <row r="95" spans="2:21" ht="15" customHeight="1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2:21" ht="11.25" hidden="1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2:21" ht="18.75" customHeight="1">
      <c r="B97" s="5"/>
      <c r="C97" s="5"/>
      <c r="D97" s="5"/>
      <c r="E97" s="5"/>
      <c r="F97" s="4" t="s">
        <v>75</v>
      </c>
      <c r="G97" s="4" t="s">
        <v>100</v>
      </c>
      <c r="H97" s="4"/>
      <c r="I97" s="4"/>
      <c r="J97" s="4"/>
      <c r="K97" s="4"/>
      <c r="L97" s="4"/>
      <c r="M97" s="4" t="s">
        <v>98</v>
      </c>
      <c r="N97" s="4"/>
      <c r="O97" s="4"/>
      <c r="P97" s="4"/>
      <c r="Q97" s="4"/>
      <c r="R97" s="4"/>
      <c r="S97" s="4"/>
      <c r="T97" s="5"/>
      <c r="U97" s="5"/>
    </row>
    <row r="98" spans="2:21" ht="21.75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4" t="s">
        <v>148</v>
      </c>
      <c r="N98" s="4"/>
      <c r="O98" s="4"/>
      <c r="P98" s="4"/>
      <c r="Q98" s="4"/>
      <c r="R98" s="5"/>
      <c r="S98" s="5"/>
      <c r="T98" s="5"/>
      <c r="U98" s="5"/>
    </row>
    <row r="99" spans="2:21" ht="9" customHeight="1">
      <c r="B99" s="4" t="s">
        <v>74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2:21" ht="9" customHeight="1">
      <c r="B100" s="4" t="s">
        <v>47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2:21" ht="19.5" customHeight="1">
      <c r="B101" s="5"/>
      <c r="C101" s="4" t="s">
        <v>73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2:21" ht="15.6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2:21" ht="15.6">
      <c r="B103" s="5"/>
      <c r="C103" s="4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2:21" ht="15.6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2:21" ht="15.6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</sheetData>
  <mergeCells count="13">
    <mergeCell ref="H13:H16"/>
    <mergeCell ref="L13:L16"/>
    <mergeCell ref="M13:M16"/>
    <mergeCell ref="N13:N16"/>
    <mergeCell ref="U13:U16"/>
    <mergeCell ref="I13:I16"/>
    <mergeCell ref="J13:J16"/>
    <mergeCell ref="G13:G16"/>
    <mergeCell ref="B13:B16"/>
    <mergeCell ref="C13:C16"/>
    <mergeCell ref="D13:D16"/>
    <mergeCell ref="E13:E16"/>
    <mergeCell ref="F13:F16"/>
  </mergeCells>
  <pageMargins left="7.874015748031496E-2" right="0" top="0.78740157480314965" bottom="0.39370078740157483" header="0" footer="0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НОВОЕ(01.09.2019) (3)</vt:lpstr>
      <vt:lpstr>НОВОЕ(01.10.2018) (3)</vt:lpstr>
      <vt:lpstr>Старое(01.06.2019)</vt:lpstr>
      <vt:lpstr>Новое</vt:lpstr>
      <vt:lpstr>Разницу подшиваем</vt:lpstr>
      <vt:lpstr>НОВОЕ(100%)</vt:lpstr>
      <vt:lpstr>После Нов.года</vt:lpstr>
      <vt:lpstr>Старое до повыш</vt:lpstr>
      <vt:lpstr>Лист1 (5)</vt:lpstr>
      <vt:lpstr>Лист1 (4)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2019-10-18T08:50:11Z</dcterms:modified>
</cp:coreProperties>
</file>